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1 Payroll_Benefits_Pension\Templates\"/>
    </mc:Choice>
  </mc:AlternateContent>
  <xr:revisionPtr revIDLastSave="0" documentId="13_ncr:1_{33828A6B-D1B8-4101-A732-85B2278E3293}" xr6:coauthVersionLast="47" xr6:coauthVersionMax="47" xr10:uidLastSave="{00000000-0000-0000-0000-000000000000}"/>
  <bookViews>
    <workbookView xWindow="-28920" yWindow="-120" windowWidth="29040" windowHeight="15840" firstSheet="1" activeTab="2" xr2:uid="{00000000-000D-0000-FFFF-FFFF00000000}"/>
  </bookViews>
  <sheets>
    <sheet name="Work Study" sheetId="2" state="hidden" r:id="rId1"/>
    <sheet name="TA-SIA" sheetId="8" r:id="rId2"/>
    <sheet name="CI&amp;SL" sheetId="6" r:id="rId3"/>
    <sheet name="Sheet1" sheetId="7" r:id="rId4"/>
  </sheets>
  <definedNames>
    <definedName name="_xlnm._FilterDatabase" localSheetId="2" hidden="1">'CI&amp;SL'!$A$4:$S$4</definedName>
    <definedName name="_xlnm._FilterDatabase" localSheetId="1" hidden="1">'TA-SIA'!$A$5:$V$5</definedName>
    <definedName name="_xlnm._FilterDatabase" localSheetId="0" hidden="1">'Work Study'!$A$4:$W$271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6" l="1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5" i="6"/>
  <c r="P10" i="8"/>
  <c r="P8" i="8"/>
  <c r="O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L108" i="8"/>
  <c r="L109" i="8"/>
  <c r="L110" i="8"/>
  <c r="L111" i="8"/>
  <c r="L112" i="8"/>
  <c r="L113" i="8"/>
  <c r="L114" i="8"/>
  <c r="L115" i="8"/>
  <c r="L116" i="8"/>
  <c r="L117" i="8"/>
  <c r="L118" i="8"/>
  <c r="L119" i="8"/>
  <c r="L120" i="8"/>
  <c r="L121" i="8"/>
  <c r="L122" i="8"/>
  <c r="L123" i="8"/>
  <c r="L124" i="8"/>
  <c r="L125" i="8"/>
  <c r="L126" i="8"/>
  <c r="L127" i="8"/>
  <c r="L128" i="8"/>
  <c r="L129" i="8"/>
  <c r="L130" i="8"/>
  <c r="L131" i="8"/>
  <c r="L132" i="8"/>
  <c r="L133" i="8"/>
  <c r="L134" i="8"/>
  <c r="L135" i="8"/>
  <c r="L136" i="8"/>
  <c r="L137" i="8"/>
  <c r="L138" i="8"/>
  <c r="L139" i="8"/>
  <c r="L140" i="8"/>
  <c r="L141" i="8"/>
  <c r="L142" i="8"/>
  <c r="L143" i="8"/>
  <c r="L144" i="8"/>
  <c r="L145" i="8"/>
  <c r="L146" i="8"/>
  <c r="L147" i="8"/>
  <c r="L148" i="8"/>
  <c r="L149" i="8"/>
  <c r="L150" i="8"/>
  <c r="L151" i="8"/>
  <c r="L152" i="8"/>
  <c r="L153" i="8"/>
  <c r="L154" i="8"/>
  <c r="L155" i="8"/>
  <c r="L156" i="8"/>
  <c r="L157" i="8"/>
  <c r="L158" i="8"/>
  <c r="L159" i="8"/>
  <c r="L160" i="8"/>
  <c r="L161" i="8"/>
  <c r="L162" i="8"/>
  <c r="L163" i="8"/>
  <c r="L164" i="8"/>
  <c r="L165" i="8"/>
  <c r="L166" i="8"/>
  <c r="L167" i="8"/>
  <c r="L168" i="8"/>
  <c r="L169" i="8"/>
  <c r="L170" i="8"/>
  <c r="L171" i="8"/>
  <c r="L172" i="8"/>
  <c r="L173" i="8"/>
  <c r="L174" i="8"/>
  <c r="L175" i="8"/>
  <c r="L176" i="8"/>
  <c r="L177" i="8"/>
  <c r="L178" i="8"/>
  <c r="L179" i="8"/>
  <c r="L180" i="8"/>
  <c r="L181" i="8"/>
  <c r="L182" i="8"/>
  <c r="L183" i="8"/>
  <c r="L184" i="8"/>
  <c r="L185" i="8"/>
  <c r="L186" i="8"/>
  <c r="L187" i="8"/>
  <c r="L188" i="8"/>
  <c r="L189" i="8"/>
  <c r="L190" i="8"/>
  <c r="L191" i="8"/>
  <c r="L192" i="8"/>
  <c r="L193" i="8"/>
  <c r="L194" i="8"/>
  <c r="L195" i="8"/>
  <c r="L196" i="8"/>
  <c r="L197" i="8"/>
  <c r="L198" i="8"/>
  <c r="L199" i="8"/>
  <c r="L200" i="8"/>
  <c r="L201" i="8"/>
  <c r="L202" i="8"/>
  <c r="L203" i="8"/>
  <c r="L204" i="8"/>
  <c r="L205" i="8"/>
  <c r="L206" i="8"/>
  <c r="L207" i="8"/>
  <c r="L208" i="8"/>
  <c r="L209" i="8"/>
  <c r="L210" i="8"/>
  <c r="L211" i="8"/>
  <c r="L212" i="8"/>
  <c r="L213" i="8"/>
  <c r="L214" i="8"/>
  <c r="L215" i="8"/>
  <c r="L216" i="8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6" i="8"/>
  <c r="M8" i="8" l="1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M88" i="8"/>
  <c r="M89" i="8"/>
  <c r="M90" i="8"/>
  <c r="M91" i="8"/>
  <c r="M92" i="8"/>
  <c r="M93" i="8"/>
  <c r="M94" i="8"/>
  <c r="M95" i="8"/>
  <c r="M96" i="8"/>
  <c r="M97" i="8"/>
  <c r="M98" i="8"/>
  <c r="M99" i="8"/>
  <c r="M100" i="8"/>
  <c r="M101" i="8"/>
  <c r="M102" i="8"/>
  <c r="M103" i="8"/>
  <c r="M104" i="8"/>
  <c r="M105" i="8"/>
  <c r="M106" i="8"/>
  <c r="M107" i="8"/>
  <c r="M108" i="8"/>
  <c r="M109" i="8"/>
  <c r="M110" i="8"/>
  <c r="M111" i="8"/>
  <c r="M112" i="8"/>
  <c r="M113" i="8"/>
  <c r="M114" i="8"/>
  <c r="M115" i="8"/>
  <c r="M116" i="8"/>
  <c r="M117" i="8"/>
  <c r="M118" i="8"/>
  <c r="M119" i="8"/>
  <c r="M120" i="8"/>
  <c r="M121" i="8"/>
  <c r="M122" i="8"/>
  <c r="M123" i="8"/>
  <c r="M124" i="8"/>
  <c r="M125" i="8"/>
  <c r="M126" i="8"/>
  <c r="M127" i="8"/>
  <c r="M128" i="8"/>
  <c r="M129" i="8"/>
  <c r="M130" i="8"/>
  <c r="M131" i="8"/>
  <c r="M132" i="8"/>
  <c r="M133" i="8"/>
  <c r="M134" i="8"/>
  <c r="M135" i="8"/>
  <c r="M136" i="8"/>
  <c r="M137" i="8"/>
  <c r="M138" i="8"/>
  <c r="M139" i="8"/>
  <c r="M140" i="8"/>
  <c r="M141" i="8"/>
  <c r="M142" i="8"/>
  <c r="M143" i="8"/>
  <c r="M144" i="8"/>
  <c r="M145" i="8"/>
  <c r="M146" i="8"/>
  <c r="M147" i="8"/>
  <c r="M148" i="8"/>
  <c r="M149" i="8"/>
  <c r="M150" i="8"/>
  <c r="M151" i="8"/>
  <c r="M152" i="8"/>
  <c r="M153" i="8"/>
  <c r="M154" i="8"/>
  <c r="M155" i="8"/>
  <c r="M156" i="8"/>
  <c r="M157" i="8"/>
  <c r="M158" i="8"/>
  <c r="M159" i="8"/>
  <c r="M160" i="8"/>
  <c r="M161" i="8"/>
  <c r="M162" i="8"/>
  <c r="M163" i="8"/>
  <c r="M164" i="8"/>
  <c r="M165" i="8"/>
  <c r="M166" i="8"/>
  <c r="M167" i="8"/>
  <c r="M168" i="8"/>
  <c r="M169" i="8"/>
  <c r="M170" i="8"/>
  <c r="M171" i="8"/>
  <c r="M172" i="8"/>
  <c r="M173" i="8"/>
  <c r="M174" i="8"/>
  <c r="M175" i="8"/>
  <c r="M176" i="8"/>
  <c r="M177" i="8"/>
  <c r="M178" i="8"/>
  <c r="M179" i="8"/>
  <c r="M180" i="8"/>
  <c r="M181" i="8"/>
  <c r="M182" i="8"/>
  <c r="M183" i="8"/>
  <c r="M184" i="8"/>
  <c r="M185" i="8"/>
  <c r="M186" i="8"/>
  <c r="M187" i="8"/>
  <c r="M188" i="8"/>
  <c r="M189" i="8"/>
  <c r="M190" i="8"/>
  <c r="M191" i="8"/>
  <c r="M192" i="8"/>
  <c r="M193" i="8"/>
  <c r="M194" i="8"/>
  <c r="M195" i="8"/>
  <c r="M196" i="8"/>
  <c r="M197" i="8"/>
  <c r="M198" i="8"/>
  <c r="M199" i="8"/>
  <c r="M200" i="8"/>
  <c r="M201" i="8"/>
  <c r="M202" i="8"/>
  <c r="M203" i="8"/>
  <c r="M204" i="8"/>
  <c r="M205" i="8"/>
  <c r="M206" i="8"/>
  <c r="M207" i="8"/>
  <c r="M208" i="8"/>
  <c r="M209" i="8"/>
  <c r="M210" i="8"/>
  <c r="M211" i="8"/>
  <c r="M212" i="8"/>
  <c r="M213" i="8"/>
  <c r="M214" i="8"/>
  <c r="M215" i="8"/>
  <c r="M216" i="8"/>
  <c r="M217" i="8"/>
  <c r="M218" i="8"/>
  <c r="M219" i="8"/>
  <c r="M220" i="8"/>
  <c r="M221" i="8"/>
  <c r="M222" i="8"/>
  <c r="M223" i="8"/>
  <c r="M224" i="8"/>
  <c r="M225" i="8"/>
  <c r="M226" i="8"/>
  <c r="M227" i="8"/>
  <c r="M228" i="8"/>
  <c r="M229" i="8"/>
  <c r="M230" i="8"/>
  <c r="M231" i="8"/>
  <c r="M232" i="8"/>
  <c r="M233" i="8"/>
  <c r="M234" i="8"/>
  <c r="M235" i="8"/>
  <c r="M236" i="8"/>
  <c r="M237" i="8"/>
  <c r="M238" i="8"/>
  <c r="M239" i="8"/>
  <c r="M240" i="8"/>
  <c r="M241" i="8"/>
  <c r="M242" i="8"/>
  <c r="M243" i="8"/>
  <c r="M244" i="8"/>
  <c r="M245" i="8"/>
  <c r="M246" i="8"/>
  <c r="M247" i="8"/>
  <c r="M248" i="8"/>
  <c r="M249" i="8"/>
  <c r="M250" i="8"/>
  <c r="M251" i="8"/>
  <c r="M252" i="8"/>
  <c r="M253" i="8"/>
  <c r="M254" i="8"/>
  <c r="M255" i="8"/>
  <c r="M256" i="8"/>
  <c r="M257" i="8"/>
  <c r="M258" i="8"/>
  <c r="M259" i="8"/>
  <c r="M260" i="8"/>
  <c r="M261" i="8"/>
  <c r="M262" i="8"/>
  <c r="M263" i="8"/>
  <c r="M264" i="8"/>
  <c r="M265" i="8"/>
  <c r="M266" i="8"/>
  <c r="M267" i="8"/>
  <c r="M268" i="8"/>
  <c r="M269" i="8"/>
  <c r="M270" i="8"/>
  <c r="M271" i="8"/>
  <c r="M272" i="8"/>
  <c r="M273" i="8"/>
  <c r="M274" i="8"/>
  <c r="M275" i="8"/>
  <c r="M276" i="8"/>
  <c r="M277" i="8"/>
  <c r="M278" i="8"/>
  <c r="M279" i="8"/>
  <c r="M280" i="8"/>
  <c r="M281" i="8"/>
  <c r="M282" i="8"/>
  <c r="M283" i="8"/>
  <c r="M284" i="8"/>
  <c r="M285" i="8"/>
  <c r="M286" i="8"/>
  <c r="M287" i="8"/>
  <c r="M288" i="8"/>
  <c r="M289" i="8"/>
  <c r="M290" i="8"/>
  <c r="M291" i="8"/>
  <c r="M292" i="8"/>
  <c r="M293" i="8"/>
  <c r="M294" i="8"/>
  <c r="M295" i="8"/>
  <c r="M296" i="8"/>
  <c r="M297" i="8"/>
  <c r="M298" i="8"/>
  <c r="M299" i="8"/>
  <c r="M300" i="8"/>
  <c r="M301" i="8"/>
  <c r="M302" i="8"/>
  <c r="M303" i="8"/>
  <c r="M304" i="8"/>
  <c r="M305" i="8"/>
  <c r="M306" i="8"/>
  <c r="M307" i="8"/>
  <c r="M308" i="8"/>
  <c r="M309" i="8"/>
  <c r="M310" i="8"/>
  <c r="M311" i="8"/>
  <c r="M312" i="8"/>
  <c r="M313" i="8"/>
  <c r="M314" i="8"/>
  <c r="M315" i="8"/>
  <c r="M316" i="8"/>
  <c r="M317" i="8"/>
  <c r="M318" i="8"/>
  <c r="M319" i="8"/>
  <c r="M320" i="8"/>
  <c r="M321" i="8"/>
  <c r="M322" i="8"/>
  <c r="M323" i="8"/>
  <c r="M324" i="8"/>
  <c r="M325" i="8"/>
  <c r="M326" i="8"/>
  <c r="M327" i="8"/>
  <c r="M328" i="8"/>
  <c r="M329" i="8"/>
  <c r="O7" i="8" l="1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70" i="8"/>
  <c r="O71" i="8"/>
  <c r="O72" i="8"/>
  <c r="O73" i="8"/>
  <c r="O74" i="8"/>
  <c r="O75" i="8"/>
  <c r="O76" i="8"/>
  <c r="O77" i="8"/>
  <c r="O78" i="8"/>
  <c r="O79" i="8"/>
  <c r="O80" i="8"/>
  <c r="O81" i="8"/>
  <c r="O82" i="8"/>
  <c r="O83" i="8"/>
  <c r="O84" i="8"/>
  <c r="O85" i="8"/>
  <c r="O86" i="8"/>
  <c r="O87" i="8"/>
  <c r="O88" i="8"/>
  <c r="O89" i="8"/>
  <c r="O90" i="8"/>
  <c r="O91" i="8"/>
  <c r="O92" i="8"/>
  <c r="O93" i="8"/>
  <c r="O94" i="8"/>
  <c r="O95" i="8"/>
  <c r="O96" i="8"/>
  <c r="O97" i="8"/>
  <c r="O98" i="8"/>
  <c r="O99" i="8"/>
  <c r="O100" i="8"/>
  <c r="O101" i="8"/>
  <c r="O102" i="8"/>
  <c r="O103" i="8"/>
  <c r="O104" i="8"/>
  <c r="O105" i="8"/>
  <c r="O106" i="8"/>
  <c r="O107" i="8"/>
  <c r="O108" i="8"/>
  <c r="O109" i="8"/>
  <c r="O110" i="8"/>
  <c r="O111" i="8"/>
  <c r="O112" i="8"/>
  <c r="O113" i="8"/>
  <c r="O114" i="8"/>
  <c r="O115" i="8"/>
  <c r="O116" i="8"/>
  <c r="O117" i="8"/>
  <c r="O118" i="8"/>
  <c r="O119" i="8"/>
  <c r="O120" i="8"/>
  <c r="O121" i="8"/>
  <c r="O122" i="8"/>
  <c r="O123" i="8"/>
  <c r="O124" i="8"/>
  <c r="O125" i="8"/>
  <c r="O126" i="8"/>
  <c r="O127" i="8"/>
  <c r="O128" i="8"/>
  <c r="O129" i="8"/>
  <c r="O130" i="8"/>
  <c r="O131" i="8"/>
  <c r="O132" i="8"/>
  <c r="O133" i="8"/>
  <c r="O134" i="8"/>
  <c r="O135" i="8"/>
  <c r="O136" i="8"/>
  <c r="O137" i="8"/>
  <c r="O138" i="8"/>
  <c r="O139" i="8"/>
  <c r="O140" i="8"/>
  <c r="O141" i="8"/>
  <c r="O142" i="8"/>
  <c r="O143" i="8"/>
  <c r="O144" i="8"/>
  <c r="O145" i="8"/>
  <c r="O146" i="8"/>
  <c r="O147" i="8"/>
  <c r="O148" i="8"/>
  <c r="O149" i="8"/>
  <c r="O150" i="8"/>
  <c r="O151" i="8"/>
  <c r="O152" i="8"/>
  <c r="O153" i="8"/>
  <c r="O154" i="8"/>
  <c r="O155" i="8"/>
  <c r="O156" i="8"/>
  <c r="O157" i="8"/>
  <c r="O158" i="8"/>
  <c r="O159" i="8"/>
  <c r="O160" i="8"/>
  <c r="O161" i="8"/>
  <c r="O162" i="8"/>
  <c r="O163" i="8"/>
  <c r="O164" i="8"/>
  <c r="O165" i="8"/>
  <c r="O166" i="8"/>
  <c r="O167" i="8"/>
  <c r="O168" i="8"/>
  <c r="O169" i="8"/>
  <c r="O170" i="8"/>
  <c r="O171" i="8"/>
  <c r="O172" i="8"/>
  <c r="O173" i="8"/>
  <c r="O174" i="8"/>
  <c r="O175" i="8"/>
  <c r="O176" i="8"/>
  <c r="O177" i="8"/>
  <c r="O178" i="8"/>
  <c r="O179" i="8"/>
  <c r="O180" i="8"/>
  <c r="O181" i="8"/>
  <c r="O182" i="8"/>
  <c r="O183" i="8"/>
  <c r="O184" i="8"/>
  <c r="O185" i="8"/>
  <c r="O186" i="8"/>
  <c r="O187" i="8"/>
  <c r="O188" i="8"/>
  <c r="O189" i="8"/>
  <c r="O190" i="8"/>
  <c r="O191" i="8"/>
  <c r="O192" i="8"/>
  <c r="O193" i="8"/>
  <c r="O194" i="8"/>
  <c r="O195" i="8"/>
  <c r="O196" i="8"/>
  <c r="O197" i="8"/>
  <c r="O198" i="8"/>
  <c r="O199" i="8"/>
  <c r="O200" i="8"/>
  <c r="O201" i="8"/>
  <c r="O202" i="8"/>
  <c r="O203" i="8"/>
  <c r="O204" i="8"/>
  <c r="O205" i="8"/>
  <c r="O206" i="8"/>
  <c r="O207" i="8"/>
  <c r="O208" i="8"/>
  <c r="O209" i="8"/>
  <c r="O210" i="8"/>
  <c r="O211" i="8"/>
  <c r="O212" i="8"/>
  <c r="O213" i="8"/>
  <c r="O214" i="8"/>
  <c r="O215" i="8"/>
  <c r="O216" i="8"/>
  <c r="O217" i="8"/>
  <c r="O218" i="8"/>
  <c r="O219" i="8"/>
  <c r="O220" i="8"/>
  <c r="O221" i="8"/>
  <c r="O222" i="8"/>
  <c r="O223" i="8"/>
  <c r="O224" i="8"/>
  <c r="O225" i="8"/>
  <c r="O226" i="8"/>
  <c r="O227" i="8"/>
  <c r="O228" i="8"/>
  <c r="O229" i="8"/>
  <c r="O230" i="8"/>
  <c r="O231" i="8"/>
  <c r="O232" i="8"/>
  <c r="O233" i="8"/>
  <c r="O234" i="8"/>
  <c r="O235" i="8"/>
  <c r="O236" i="8"/>
  <c r="O237" i="8"/>
  <c r="O238" i="8"/>
  <c r="O239" i="8"/>
  <c r="O240" i="8"/>
  <c r="O241" i="8"/>
  <c r="O242" i="8"/>
  <c r="O243" i="8"/>
  <c r="O244" i="8"/>
  <c r="O245" i="8"/>
  <c r="O246" i="8"/>
  <c r="O247" i="8"/>
  <c r="O248" i="8"/>
  <c r="O249" i="8"/>
  <c r="O250" i="8"/>
  <c r="O251" i="8"/>
  <c r="O252" i="8"/>
  <c r="O253" i="8"/>
  <c r="O254" i="8"/>
  <c r="O255" i="8"/>
  <c r="O256" i="8"/>
  <c r="O257" i="8"/>
  <c r="O258" i="8"/>
  <c r="O259" i="8"/>
  <c r="O260" i="8"/>
  <c r="O261" i="8"/>
  <c r="O262" i="8"/>
  <c r="O263" i="8"/>
  <c r="O264" i="8"/>
  <c r="O265" i="8"/>
  <c r="O266" i="8"/>
  <c r="O267" i="8"/>
  <c r="O268" i="8"/>
  <c r="O269" i="8"/>
  <c r="O270" i="8"/>
  <c r="O271" i="8"/>
  <c r="O272" i="8"/>
  <c r="O273" i="8"/>
  <c r="O274" i="8"/>
  <c r="O275" i="8"/>
  <c r="O276" i="8"/>
  <c r="O277" i="8"/>
  <c r="O278" i="8"/>
  <c r="O279" i="8"/>
  <c r="O280" i="8"/>
  <c r="O281" i="8"/>
  <c r="O282" i="8"/>
  <c r="O283" i="8"/>
  <c r="O284" i="8"/>
  <c r="O285" i="8"/>
  <c r="O286" i="8"/>
  <c r="O287" i="8"/>
  <c r="O288" i="8"/>
  <c r="O289" i="8"/>
  <c r="O290" i="8"/>
  <c r="O291" i="8"/>
  <c r="O292" i="8"/>
  <c r="O293" i="8"/>
  <c r="O294" i="8"/>
  <c r="O295" i="8"/>
  <c r="O296" i="8"/>
  <c r="O297" i="8"/>
  <c r="O298" i="8"/>
  <c r="O299" i="8"/>
  <c r="O300" i="8"/>
  <c r="O301" i="8"/>
  <c r="O302" i="8"/>
  <c r="O303" i="8"/>
  <c r="O304" i="8"/>
  <c r="O305" i="8"/>
  <c r="O306" i="8"/>
  <c r="O307" i="8"/>
  <c r="O308" i="8"/>
  <c r="O309" i="8"/>
  <c r="O310" i="8"/>
  <c r="O311" i="8"/>
  <c r="O312" i="8"/>
  <c r="O313" i="8"/>
  <c r="O314" i="8"/>
  <c r="O315" i="8"/>
  <c r="O316" i="8"/>
  <c r="O317" i="8"/>
  <c r="O318" i="8"/>
  <c r="O319" i="8"/>
  <c r="O320" i="8"/>
  <c r="O321" i="8"/>
  <c r="O322" i="8"/>
  <c r="O323" i="8"/>
  <c r="O324" i="8"/>
  <c r="O325" i="8"/>
  <c r="O326" i="8"/>
  <c r="O327" i="8"/>
  <c r="O328" i="8"/>
  <c r="O329" i="8"/>
  <c r="P6" i="8"/>
  <c r="N6" i="8" s="1"/>
  <c r="P7" i="8"/>
  <c r="N7" i="8" s="1"/>
  <c r="N8" i="8"/>
  <c r="P9" i="8"/>
  <c r="N9" i="8" s="1"/>
  <c r="N10" i="8"/>
  <c r="P11" i="8"/>
  <c r="N11" i="8" s="1"/>
  <c r="P12" i="8"/>
  <c r="N12" i="8" s="1"/>
  <c r="P13" i="8"/>
  <c r="N13" i="8" s="1"/>
  <c r="P14" i="8"/>
  <c r="N14" i="8" s="1"/>
  <c r="P15" i="8"/>
  <c r="N15" i="8" s="1"/>
  <c r="P16" i="8"/>
  <c r="N16" i="8" s="1"/>
  <c r="P17" i="8"/>
  <c r="N17" i="8" s="1"/>
  <c r="P18" i="8"/>
  <c r="N18" i="8" s="1"/>
  <c r="P19" i="8"/>
  <c r="N19" i="8" s="1"/>
  <c r="P20" i="8"/>
  <c r="N20" i="8" s="1"/>
  <c r="P21" i="8"/>
  <c r="N21" i="8" s="1"/>
  <c r="P22" i="8"/>
  <c r="N22" i="8" s="1"/>
  <c r="P23" i="8"/>
  <c r="N23" i="8" s="1"/>
  <c r="P24" i="8"/>
  <c r="N24" i="8" s="1"/>
  <c r="P25" i="8"/>
  <c r="N25" i="8" s="1"/>
  <c r="P26" i="8"/>
  <c r="N26" i="8" s="1"/>
  <c r="P27" i="8"/>
  <c r="N27" i="8" s="1"/>
  <c r="P28" i="8"/>
  <c r="N28" i="8" s="1"/>
  <c r="P29" i="8"/>
  <c r="N29" i="8" s="1"/>
  <c r="P30" i="8"/>
  <c r="N30" i="8" s="1"/>
  <c r="P31" i="8"/>
  <c r="N31" i="8" s="1"/>
  <c r="P32" i="8"/>
  <c r="N32" i="8" s="1"/>
  <c r="P33" i="8"/>
  <c r="N33" i="8" s="1"/>
  <c r="P34" i="8"/>
  <c r="N34" i="8" s="1"/>
  <c r="P35" i="8"/>
  <c r="N35" i="8" s="1"/>
  <c r="P36" i="8"/>
  <c r="N36" i="8" s="1"/>
  <c r="P37" i="8"/>
  <c r="N37" i="8" s="1"/>
  <c r="P38" i="8"/>
  <c r="N38" i="8" s="1"/>
  <c r="P39" i="8"/>
  <c r="N39" i="8" s="1"/>
  <c r="P40" i="8"/>
  <c r="N40" i="8" s="1"/>
  <c r="P41" i="8"/>
  <c r="N41" i="8" s="1"/>
  <c r="P42" i="8"/>
  <c r="N42" i="8" s="1"/>
  <c r="P43" i="8"/>
  <c r="N43" i="8" s="1"/>
  <c r="P44" i="8"/>
  <c r="N44" i="8" s="1"/>
  <c r="P45" i="8"/>
  <c r="N45" i="8" s="1"/>
  <c r="P46" i="8"/>
  <c r="N46" i="8" s="1"/>
  <c r="P47" i="8"/>
  <c r="N47" i="8" s="1"/>
  <c r="P48" i="8"/>
  <c r="N48" i="8" s="1"/>
  <c r="P49" i="8"/>
  <c r="N49" i="8" s="1"/>
  <c r="P50" i="8"/>
  <c r="N50" i="8" s="1"/>
  <c r="P51" i="8"/>
  <c r="N51" i="8" s="1"/>
  <c r="P52" i="8"/>
  <c r="N52" i="8" s="1"/>
  <c r="P53" i="8"/>
  <c r="N53" i="8" s="1"/>
  <c r="P54" i="8"/>
  <c r="N54" i="8" s="1"/>
  <c r="P55" i="8"/>
  <c r="N55" i="8" s="1"/>
  <c r="P56" i="8"/>
  <c r="N56" i="8" s="1"/>
  <c r="P57" i="8"/>
  <c r="N57" i="8" s="1"/>
  <c r="P58" i="8"/>
  <c r="N58" i="8" s="1"/>
  <c r="P59" i="8"/>
  <c r="N59" i="8" s="1"/>
  <c r="P60" i="8"/>
  <c r="N60" i="8" s="1"/>
  <c r="P61" i="8"/>
  <c r="N61" i="8" s="1"/>
  <c r="P62" i="8"/>
  <c r="N62" i="8" s="1"/>
  <c r="P63" i="8"/>
  <c r="N63" i="8" s="1"/>
  <c r="P64" i="8"/>
  <c r="N64" i="8" s="1"/>
  <c r="P65" i="8"/>
  <c r="N65" i="8" s="1"/>
  <c r="P66" i="8"/>
  <c r="N66" i="8" s="1"/>
  <c r="P67" i="8"/>
  <c r="N67" i="8" s="1"/>
  <c r="P68" i="8"/>
  <c r="N68" i="8" s="1"/>
  <c r="P69" i="8"/>
  <c r="N69" i="8" s="1"/>
  <c r="P70" i="8"/>
  <c r="N70" i="8" s="1"/>
  <c r="P71" i="8"/>
  <c r="N71" i="8" s="1"/>
  <c r="P72" i="8"/>
  <c r="N72" i="8" s="1"/>
  <c r="P73" i="8"/>
  <c r="N73" i="8" s="1"/>
  <c r="P74" i="8"/>
  <c r="N74" i="8" s="1"/>
  <c r="P75" i="8"/>
  <c r="N75" i="8" s="1"/>
  <c r="P76" i="8"/>
  <c r="N76" i="8" s="1"/>
  <c r="P77" i="8"/>
  <c r="N77" i="8" s="1"/>
  <c r="P78" i="8"/>
  <c r="N78" i="8" s="1"/>
  <c r="P79" i="8"/>
  <c r="N79" i="8" s="1"/>
  <c r="P80" i="8"/>
  <c r="N80" i="8" s="1"/>
  <c r="P81" i="8"/>
  <c r="N81" i="8" s="1"/>
  <c r="P82" i="8"/>
  <c r="N82" i="8" s="1"/>
  <c r="P83" i="8"/>
  <c r="N83" i="8" s="1"/>
  <c r="P84" i="8"/>
  <c r="N84" i="8" s="1"/>
  <c r="P85" i="8"/>
  <c r="N85" i="8" s="1"/>
  <c r="P86" i="8"/>
  <c r="N86" i="8" s="1"/>
  <c r="P87" i="8"/>
  <c r="N87" i="8" s="1"/>
  <c r="P88" i="8"/>
  <c r="N88" i="8" s="1"/>
  <c r="P89" i="8"/>
  <c r="N89" i="8" s="1"/>
  <c r="P90" i="8"/>
  <c r="N90" i="8" s="1"/>
  <c r="P91" i="8"/>
  <c r="N91" i="8" s="1"/>
  <c r="P92" i="8"/>
  <c r="N92" i="8" s="1"/>
  <c r="P93" i="8"/>
  <c r="N93" i="8" s="1"/>
  <c r="P94" i="8"/>
  <c r="N94" i="8" s="1"/>
  <c r="P95" i="8"/>
  <c r="N95" i="8" s="1"/>
  <c r="P96" i="8"/>
  <c r="N96" i="8" s="1"/>
  <c r="P97" i="8"/>
  <c r="N97" i="8" s="1"/>
  <c r="P98" i="8"/>
  <c r="N98" i="8" s="1"/>
  <c r="P99" i="8"/>
  <c r="N99" i="8" s="1"/>
  <c r="P100" i="8"/>
  <c r="N100" i="8" s="1"/>
  <c r="P101" i="8"/>
  <c r="N101" i="8" s="1"/>
  <c r="P102" i="8"/>
  <c r="N102" i="8" s="1"/>
  <c r="P103" i="8"/>
  <c r="N103" i="8" s="1"/>
  <c r="P104" i="8"/>
  <c r="N104" i="8" s="1"/>
  <c r="P105" i="8"/>
  <c r="N105" i="8" s="1"/>
  <c r="P106" i="8"/>
  <c r="N106" i="8" s="1"/>
  <c r="P107" i="8"/>
  <c r="N107" i="8" s="1"/>
  <c r="P108" i="8"/>
  <c r="N108" i="8" s="1"/>
  <c r="P109" i="8"/>
  <c r="N109" i="8" s="1"/>
  <c r="P110" i="8"/>
  <c r="N110" i="8" s="1"/>
  <c r="P111" i="8"/>
  <c r="N111" i="8" s="1"/>
  <c r="P112" i="8"/>
  <c r="N112" i="8" s="1"/>
  <c r="P113" i="8"/>
  <c r="N113" i="8" s="1"/>
  <c r="P114" i="8"/>
  <c r="N114" i="8" s="1"/>
  <c r="P115" i="8"/>
  <c r="N115" i="8" s="1"/>
  <c r="P116" i="8"/>
  <c r="N116" i="8" s="1"/>
  <c r="P117" i="8"/>
  <c r="N117" i="8" s="1"/>
  <c r="P118" i="8"/>
  <c r="N118" i="8" s="1"/>
  <c r="P119" i="8"/>
  <c r="N119" i="8" s="1"/>
  <c r="P120" i="8"/>
  <c r="N120" i="8" s="1"/>
  <c r="P121" i="8"/>
  <c r="N121" i="8" s="1"/>
  <c r="P122" i="8"/>
  <c r="N122" i="8" s="1"/>
  <c r="P123" i="8"/>
  <c r="N123" i="8" s="1"/>
  <c r="P124" i="8"/>
  <c r="N124" i="8" s="1"/>
  <c r="P125" i="8"/>
  <c r="N125" i="8" s="1"/>
  <c r="P126" i="8"/>
  <c r="N126" i="8" s="1"/>
  <c r="P127" i="8"/>
  <c r="N127" i="8" s="1"/>
  <c r="P128" i="8"/>
  <c r="N128" i="8" s="1"/>
  <c r="P129" i="8"/>
  <c r="N129" i="8" s="1"/>
  <c r="P130" i="8"/>
  <c r="N130" i="8" s="1"/>
  <c r="P131" i="8"/>
  <c r="N131" i="8" s="1"/>
  <c r="P132" i="8"/>
  <c r="N132" i="8" s="1"/>
  <c r="P133" i="8"/>
  <c r="N133" i="8" s="1"/>
  <c r="P134" i="8"/>
  <c r="N134" i="8" s="1"/>
  <c r="P135" i="8"/>
  <c r="N135" i="8" s="1"/>
  <c r="P136" i="8"/>
  <c r="N136" i="8" s="1"/>
  <c r="P137" i="8"/>
  <c r="N137" i="8" s="1"/>
  <c r="P138" i="8"/>
  <c r="N138" i="8" s="1"/>
  <c r="P139" i="8"/>
  <c r="N139" i="8" s="1"/>
  <c r="P140" i="8"/>
  <c r="N140" i="8" s="1"/>
  <c r="P141" i="8"/>
  <c r="N141" i="8" s="1"/>
  <c r="P142" i="8"/>
  <c r="N142" i="8" s="1"/>
  <c r="P143" i="8"/>
  <c r="N143" i="8" s="1"/>
  <c r="P144" i="8"/>
  <c r="N144" i="8" s="1"/>
  <c r="P145" i="8"/>
  <c r="N145" i="8" s="1"/>
  <c r="P146" i="8"/>
  <c r="N146" i="8" s="1"/>
  <c r="P147" i="8"/>
  <c r="N147" i="8" s="1"/>
  <c r="P148" i="8"/>
  <c r="N148" i="8" s="1"/>
  <c r="P149" i="8"/>
  <c r="N149" i="8" s="1"/>
  <c r="P150" i="8"/>
  <c r="N150" i="8" s="1"/>
  <c r="P151" i="8"/>
  <c r="N151" i="8" s="1"/>
  <c r="P152" i="8"/>
  <c r="N152" i="8" s="1"/>
  <c r="P153" i="8"/>
  <c r="N153" i="8" s="1"/>
  <c r="P154" i="8"/>
  <c r="N154" i="8" s="1"/>
  <c r="P155" i="8"/>
  <c r="N155" i="8" s="1"/>
  <c r="P156" i="8"/>
  <c r="N156" i="8" s="1"/>
  <c r="P157" i="8"/>
  <c r="N157" i="8" s="1"/>
  <c r="P158" i="8"/>
  <c r="N158" i="8" s="1"/>
  <c r="P159" i="8"/>
  <c r="N159" i="8" s="1"/>
  <c r="P160" i="8"/>
  <c r="N160" i="8" s="1"/>
  <c r="P161" i="8"/>
  <c r="N161" i="8" s="1"/>
  <c r="P162" i="8"/>
  <c r="N162" i="8" s="1"/>
  <c r="P163" i="8"/>
  <c r="N163" i="8" s="1"/>
  <c r="P164" i="8"/>
  <c r="N164" i="8" s="1"/>
  <c r="P165" i="8"/>
  <c r="N165" i="8" s="1"/>
  <c r="P166" i="8"/>
  <c r="N166" i="8" s="1"/>
  <c r="P167" i="8"/>
  <c r="N167" i="8" s="1"/>
  <c r="P168" i="8"/>
  <c r="N168" i="8" s="1"/>
  <c r="P169" i="8"/>
  <c r="N169" i="8" s="1"/>
  <c r="P170" i="8"/>
  <c r="N170" i="8" s="1"/>
  <c r="P171" i="8"/>
  <c r="N171" i="8" s="1"/>
  <c r="P172" i="8"/>
  <c r="N172" i="8" s="1"/>
  <c r="P173" i="8"/>
  <c r="N173" i="8" s="1"/>
  <c r="P174" i="8"/>
  <c r="N174" i="8" s="1"/>
  <c r="P175" i="8"/>
  <c r="N175" i="8" s="1"/>
  <c r="P176" i="8"/>
  <c r="N176" i="8" s="1"/>
  <c r="P177" i="8"/>
  <c r="N177" i="8" s="1"/>
  <c r="P178" i="8"/>
  <c r="N178" i="8" s="1"/>
  <c r="P179" i="8"/>
  <c r="N179" i="8" s="1"/>
  <c r="P180" i="8"/>
  <c r="N180" i="8" s="1"/>
  <c r="P181" i="8"/>
  <c r="N181" i="8" s="1"/>
  <c r="P182" i="8"/>
  <c r="N182" i="8" s="1"/>
  <c r="P183" i="8"/>
  <c r="N183" i="8" s="1"/>
  <c r="P184" i="8"/>
  <c r="N184" i="8" s="1"/>
  <c r="P185" i="8"/>
  <c r="N185" i="8" s="1"/>
  <c r="P186" i="8"/>
  <c r="N186" i="8" s="1"/>
  <c r="P187" i="8"/>
  <c r="N187" i="8" s="1"/>
  <c r="P188" i="8"/>
  <c r="N188" i="8" s="1"/>
  <c r="P189" i="8"/>
  <c r="N189" i="8" s="1"/>
  <c r="P190" i="8"/>
  <c r="N190" i="8" s="1"/>
  <c r="P191" i="8"/>
  <c r="N191" i="8" s="1"/>
  <c r="P192" i="8"/>
  <c r="N192" i="8" s="1"/>
  <c r="P193" i="8"/>
  <c r="N193" i="8" s="1"/>
  <c r="P194" i="8"/>
  <c r="N194" i="8" s="1"/>
  <c r="P195" i="8"/>
  <c r="N195" i="8" s="1"/>
  <c r="P196" i="8"/>
  <c r="N196" i="8" s="1"/>
  <c r="P197" i="8"/>
  <c r="N197" i="8" s="1"/>
  <c r="P198" i="8"/>
  <c r="N198" i="8" s="1"/>
  <c r="P199" i="8"/>
  <c r="N199" i="8" s="1"/>
  <c r="P200" i="8"/>
  <c r="N200" i="8" s="1"/>
  <c r="P201" i="8"/>
  <c r="N201" i="8" s="1"/>
  <c r="P202" i="8"/>
  <c r="N202" i="8" s="1"/>
  <c r="P203" i="8"/>
  <c r="N203" i="8" s="1"/>
  <c r="P204" i="8"/>
  <c r="N204" i="8" s="1"/>
  <c r="P205" i="8"/>
  <c r="N205" i="8" s="1"/>
  <c r="P206" i="8"/>
  <c r="N206" i="8" s="1"/>
  <c r="P207" i="8"/>
  <c r="N207" i="8" s="1"/>
  <c r="P208" i="8"/>
  <c r="N208" i="8" s="1"/>
  <c r="P209" i="8"/>
  <c r="N209" i="8" s="1"/>
  <c r="P210" i="8"/>
  <c r="N210" i="8" s="1"/>
  <c r="P211" i="8"/>
  <c r="N211" i="8" s="1"/>
  <c r="P212" i="8"/>
  <c r="N212" i="8" s="1"/>
  <c r="P213" i="8"/>
  <c r="N213" i="8" s="1"/>
  <c r="P214" i="8"/>
  <c r="N214" i="8" s="1"/>
  <c r="P215" i="8"/>
  <c r="N215" i="8" s="1"/>
  <c r="P216" i="8"/>
  <c r="N216" i="8" s="1"/>
  <c r="P217" i="8"/>
  <c r="N217" i="8" s="1"/>
  <c r="P218" i="8"/>
  <c r="N218" i="8" s="1"/>
  <c r="P219" i="8"/>
  <c r="N219" i="8" s="1"/>
  <c r="P220" i="8"/>
  <c r="N220" i="8" s="1"/>
  <c r="P221" i="8"/>
  <c r="N221" i="8" s="1"/>
  <c r="P222" i="8"/>
  <c r="N222" i="8" s="1"/>
  <c r="P223" i="8"/>
  <c r="N223" i="8" s="1"/>
  <c r="P224" i="8"/>
  <c r="N224" i="8" s="1"/>
  <c r="P225" i="8"/>
  <c r="N225" i="8" s="1"/>
  <c r="P226" i="8"/>
  <c r="N226" i="8" s="1"/>
  <c r="P227" i="8"/>
  <c r="N227" i="8" s="1"/>
  <c r="P228" i="8"/>
  <c r="N228" i="8" s="1"/>
  <c r="P229" i="8"/>
  <c r="N229" i="8" s="1"/>
  <c r="P230" i="8"/>
  <c r="N230" i="8" s="1"/>
  <c r="P231" i="8"/>
  <c r="N231" i="8" s="1"/>
  <c r="P232" i="8"/>
  <c r="N232" i="8" s="1"/>
  <c r="P233" i="8"/>
  <c r="N233" i="8" s="1"/>
  <c r="P234" i="8"/>
  <c r="N234" i="8" s="1"/>
  <c r="P235" i="8"/>
  <c r="N235" i="8" s="1"/>
  <c r="P236" i="8"/>
  <c r="N236" i="8" s="1"/>
  <c r="P237" i="8"/>
  <c r="N237" i="8" s="1"/>
  <c r="P238" i="8"/>
  <c r="N238" i="8" s="1"/>
  <c r="P239" i="8"/>
  <c r="N239" i="8" s="1"/>
  <c r="P240" i="8"/>
  <c r="N240" i="8" s="1"/>
  <c r="P241" i="8"/>
  <c r="N241" i="8" s="1"/>
  <c r="P242" i="8"/>
  <c r="N242" i="8" s="1"/>
  <c r="P243" i="8"/>
  <c r="N243" i="8" s="1"/>
  <c r="P244" i="8"/>
  <c r="N244" i="8" s="1"/>
  <c r="P245" i="8"/>
  <c r="N245" i="8" s="1"/>
  <c r="P246" i="8"/>
  <c r="N246" i="8" s="1"/>
  <c r="P247" i="8"/>
  <c r="N247" i="8" s="1"/>
  <c r="P248" i="8"/>
  <c r="N248" i="8" s="1"/>
  <c r="P249" i="8"/>
  <c r="N249" i="8" s="1"/>
  <c r="P250" i="8"/>
  <c r="N250" i="8" s="1"/>
  <c r="P251" i="8"/>
  <c r="N251" i="8" s="1"/>
  <c r="P252" i="8"/>
  <c r="N252" i="8" s="1"/>
  <c r="P253" i="8"/>
  <c r="N253" i="8" s="1"/>
  <c r="P254" i="8"/>
  <c r="N254" i="8" s="1"/>
  <c r="P255" i="8"/>
  <c r="N255" i="8" s="1"/>
  <c r="P256" i="8"/>
  <c r="N256" i="8" s="1"/>
  <c r="P257" i="8"/>
  <c r="N257" i="8" s="1"/>
  <c r="P258" i="8"/>
  <c r="N258" i="8" s="1"/>
  <c r="P259" i="8"/>
  <c r="N259" i="8" s="1"/>
  <c r="P260" i="8"/>
  <c r="N260" i="8" s="1"/>
  <c r="P261" i="8"/>
  <c r="N261" i="8" s="1"/>
  <c r="P262" i="8"/>
  <c r="N262" i="8" s="1"/>
  <c r="P263" i="8"/>
  <c r="N263" i="8" s="1"/>
  <c r="P264" i="8"/>
  <c r="N264" i="8" s="1"/>
  <c r="P265" i="8"/>
  <c r="N265" i="8" s="1"/>
  <c r="P266" i="8"/>
  <c r="N266" i="8" s="1"/>
  <c r="P267" i="8"/>
  <c r="N267" i="8" s="1"/>
  <c r="P268" i="8"/>
  <c r="N268" i="8" s="1"/>
  <c r="P269" i="8"/>
  <c r="N269" i="8" s="1"/>
  <c r="P270" i="8"/>
  <c r="N270" i="8" s="1"/>
  <c r="P271" i="8"/>
  <c r="N271" i="8" s="1"/>
  <c r="P272" i="8"/>
  <c r="N272" i="8" s="1"/>
  <c r="P273" i="8"/>
  <c r="N273" i="8" s="1"/>
  <c r="P274" i="8"/>
  <c r="N274" i="8" s="1"/>
  <c r="P275" i="8"/>
  <c r="N275" i="8" s="1"/>
  <c r="P276" i="8"/>
  <c r="N276" i="8" s="1"/>
  <c r="P277" i="8"/>
  <c r="N277" i="8" s="1"/>
  <c r="P278" i="8"/>
  <c r="N278" i="8" s="1"/>
  <c r="P279" i="8"/>
  <c r="N279" i="8" s="1"/>
  <c r="P280" i="8"/>
  <c r="N280" i="8" s="1"/>
  <c r="P281" i="8"/>
  <c r="N281" i="8" s="1"/>
  <c r="P282" i="8"/>
  <c r="N282" i="8" s="1"/>
  <c r="P283" i="8"/>
  <c r="N283" i="8" s="1"/>
  <c r="P284" i="8"/>
  <c r="N284" i="8" s="1"/>
  <c r="P285" i="8"/>
  <c r="N285" i="8" s="1"/>
  <c r="P286" i="8"/>
  <c r="N286" i="8" s="1"/>
  <c r="P287" i="8"/>
  <c r="N287" i="8" s="1"/>
  <c r="P288" i="8"/>
  <c r="N288" i="8" s="1"/>
  <c r="P289" i="8"/>
  <c r="N289" i="8" s="1"/>
  <c r="P290" i="8"/>
  <c r="N290" i="8" s="1"/>
  <c r="P291" i="8"/>
  <c r="N291" i="8" s="1"/>
  <c r="P292" i="8"/>
  <c r="N292" i="8" s="1"/>
  <c r="P293" i="8"/>
  <c r="N293" i="8" s="1"/>
  <c r="P294" i="8"/>
  <c r="N294" i="8" s="1"/>
  <c r="P295" i="8"/>
  <c r="N295" i="8" s="1"/>
  <c r="P296" i="8"/>
  <c r="N296" i="8" s="1"/>
  <c r="P297" i="8"/>
  <c r="N297" i="8" s="1"/>
  <c r="P298" i="8"/>
  <c r="N298" i="8" s="1"/>
  <c r="P299" i="8"/>
  <c r="N299" i="8" s="1"/>
  <c r="P300" i="8"/>
  <c r="N300" i="8" s="1"/>
  <c r="P301" i="8"/>
  <c r="N301" i="8" s="1"/>
  <c r="P302" i="8"/>
  <c r="N302" i="8" s="1"/>
  <c r="P303" i="8"/>
  <c r="N303" i="8" s="1"/>
  <c r="P304" i="8"/>
  <c r="N304" i="8" s="1"/>
  <c r="P305" i="8"/>
  <c r="N305" i="8" s="1"/>
  <c r="P306" i="8"/>
  <c r="N306" i="8" s="1"/>
  <c r="P307" i="8"/>
  <c r="N307" i="8" s="1"/>
  <c r="P308" i="8"/>
  <c r="N308" i="8" s="1"/>
  <c r="P309" i="8"/>
  <c r="N309" i="8" s="1"/>
  <c r="P310" i="8"/>
  <c r="N310" i="8" s="1"/>
  <c r="P311" i="8"/>
  <c r="N311" i="8" s="1"/>
  <c r="P312" i="8"/>
  <c r="N312" i="8" s="1"/>
  <c r="P313" i="8"/>
  <c r="N313" i="8" s="1"/>
  <c r="P314" i="8"/>
  <c r="N314" i="8" s="1"/>
  <c r="P315" i="8"/>
  <c r="N315" i="8" s="1"/>
  <c r="P316" i="8"/>
  <c r="N316" i="8" s="1"/>
  <c r="P317" i="8"/>
  <c r="N317" i="8" s="1"/>
  <c r="P318" i="8"/>
  <c r="N318" i="8" s="1"/>
  <c r="P319" i="8"/>
  <c r="N319" i="8" s="1"/>
  <c r="P320" i="8"/>
  <c r="N320" i="8" s="1"/>
  <c r="P321" i="8"/>
  <c r="N321" i="8" s="1"/>
  <c r="P322" i="8"/>
  <c r="N322" i="8" s="1"/>
  <c r="P323" i="8"/>
  <c r="N323" i="8" s="1"/>
  <c r="P324" i="8"/>
  <c r="N324" i="8" s="1"/>
  <c r="P325" i="8"/>
  <c r="N325" i="8" s="1"/>
  <c r="P326" i="8"/>
  <c r="N326" i="8" s="1"/>
  <c r="P327" i="8"/>
  <c r="N327" i="8" s="1"/>
  <c r="P328" i="8"/>
  <c r="N328" i="8" s="1"/>
  <c r="P329" i="8"/>
  <c r="N329" i="8" s="1"/>
  <c r="L5" i="6" l="1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F29" i="7" l="1"/>
  <c r="F30" i="7" s="1"/>
  <c r="E29" i="7"/>
  <c r="E30" i="7" s="1"/>
  <c r="E31" i="7" s="1"/>
  <c r="D29" i="7"/>
  <c r="D30" i="7" s="1"/>
  <c r="I28" i="7"/>
  <c r="H28" i="7"/>
  <c r="E28" i="7"/>
  <c r="D28" i="7"/>
  <c r="F25" i="7"/>
  <c r="I25" i="7" s="1"/>
  <c r="I24" i="7"/>
  <c r="F24" i="7"/>
  <c r="I23" i="7"/>
  <c r="E23" i="7"/>
  <c r="H23" i="7" s="1"/>
  <c r="D23" i="7"/>
  <c r="D24" i="7" s="1"/>
  <c r="D25" i="7" s="1"/>
  <c r="D26" i="7" s="1"/>
  <c r="H26" i="7" s="1"/>
  <c r="F19" i="7"/>
  <c r="F20" i="7" s="1"/>
  <c r="E19" i="7"/>
  <c r="E20" i="7" s="1"/>
  <c r="E21" i="7" s="1"/>
  <c r="D19" i="7"/>
  <c r="D20" i="7" s="1"/>
  <c r="K18" i="7"/>
  <c r="I18" i="7"/>
  <c r="H18" i="7"/>
  <c r="I16" i="7"/>
  <c r="I15" i="7"/>
  <c r="E15" i="7"/>
  <c r="E16" i="7" s="1"/>
  <c r="D15" i="7"/>
  <c r="D16" i="7" s="1"/>
  <c r="H16" i="7" s="1"/>
  <c r="I14" i="7"/>
  <c r="E14" i="7"/>
  <c r="H14" i="7" s="1"/>
  <c r="D14" i="7"/>
  <c r="K13" i="7"/>
  <c r="I13" i="7"/>
  <c r="H13" i="7"/>
  <c r="I11" i="7"/>
  <c r="E11" i="7"/>
  <c r="D11" i="7"/>
  <c r="H11" i="7" s="1"/>
  <c r="I10" i="7"/>
  <c r="H10" i="7"/>
  <c r="E10" i="7"/>
  <c r="D10" i="7"/>
  <c r="I9" i="7"/>
  <c r="H9" i="7"/>
  <c r="E9" i="7"/>
  <c r="D9" i="7"/>
  <c r="K8" i="7"/>
  <c r="I8" i="7"/>
  <c r="H8" i="7"/>
  <c r="F4" i="7"/>
  <c r="I4" i="7" s="1"/>
  <c r="E4" i="7"/>
  <c r="E5" i="7" s="1"/>
  <c r="D4" i="7"/>
  <c r="D5" i="7" s="1"/>
  <c r="D6" i="7" s="1"/>
  <c r="H6" i="7" s="1"/>
  <c r="K3" i="7"/>
  <c r="I3" i="7"/>
  <c r="H3" i="7"/>
  <c r="I30" i="7" l="1"/>
  <c r="F31" i="7"/>
  <c r="I31" i="7" s="1"/>
  <c r="E6" i="7"/>
  <c r="H5" i="7"/>
  <c r="F21" i="7"/>
  <c r="I21" i="7" s="1"/>
  <c r="I20" i="7"/>
  <c r="D21" i="7"/>
  <c r="H21" i="7" s="1"/>
  <c r="H20" i="7"/>
  <c r="H30" i="7"/>
  <c r="D31" i="7"/>
  <c r="H31" i="7" s="1"/>
  <c r="H4" i="7"/>
  <c r="H15" i="7"/>
  <c r="I19" i="7"/>
  <c r="H29" i="7"/>
  <c r="I29" i="7"/>
  <c r="F5" i="7"/>
  <c r="F26" i="7"/>
  <c r="I26" i="7" s="1"/>
  <c r="H19" i="7"/>
  <c r="E24" i="7"/>
  <c r="I5" i="7" l="1"/>
  <c r="F6" i="7"/>
  <c r="I6" i="7" s="1"/>
  <c r="H24" i="7"/>
  <c r="E25" i="7"/>
  <c r="H25" i="7" l="1"/>
  <c r="E26" i="7"/>
  <c r="M8" i="2" l="1"/>
  <c r="M19" i="2" l="1"/>
  <c r="M11" i="2"/>
  <c r="L10" i="2" l="1"/>
  <c r="L9" i="2"/>
  <c r="M245" i="6"/>
  <c r="K245" i="6"/>
  <c r="M244" i="6"/>
  <c r="K244" i="6"/>
  <c r="M243" i="6"/>
  <c r="K243" i="6"/>
  <c r="M242" i="6"/>
  <c r="K242" i="6"/>
  <c r="M241" i="6"/>
  <c r="K241" i="6"/>
  <c r="M240" i="6"/>
  <c r="K240" i="6"/>
  <c r="M239" i="6"/>
  <c r="K239" i="6"/>
  <c r="M238" i="6"/>
  <c r="K238" i="6"/>
  <c r="M237" i="6"/>
  <c r="K237" i="6"/>
  <c r="M236" i="6"/>
  <c r="K236" i="6"/>
  <c r="M235" i="6"/>
  <c r="K235" i="6"/>
  <c r="M234" i="6"/>
  <c r="K234" i="6"/>
  <c r="M233" i="6"/>
  <c r="K233" i="6"/>
  <c r="M232" i="6"/>
  <c r="K232" i="6"/>
  <c r="M231" i="6"/>
  <c r="K231" i="6"/>
  <c r="M230" i="6"/>
  <c r="K230" i="6"/>
  <c r="M229" i="6"/>
  <c r="K229" i="6"/>
  <c r="M228" i="6"/>
  <c r="K228" i="6"/>
  <c r="M227" i="6"/>
  <c r="K227" i="6"/>
  <c r="M226" i="6"/>
  <c r="K226" i="6"/>
  <c r="M225" i="6"/>
  <c r="K225" i="6"/>
  <c r="M224" i="6"/>
  <c r="K224" i="6"/>
  <c r="M223" i="6"/>
  <c r="K223" i="6"/>
  <c r="M222" i="6"/>
  <c r="K222" i="6"/>
  <c r="M221" i="6"/>
  <c r="K221" i="6"/>
  <c r="M220" i="6"/>
  <c r="K220" i="6"/>
  <c r="M219" i="6"/>
  <c r="K219" i="6"/>
  <c r="M218" i="6"/>
  <c r="K218" i="6"/>
  <c r="M217" i="6"/>
  <c r="K217" i="6"/>
  <c r="M216" i="6"/>
  <c r="K216" i="6"/>
  <c r="M215" i="6"/>
  <c r="K215" i="6"/>
  <c r="M214" i="6"/>
  <c r="K214" i="6"/>
  <c r="M213" i="6"/>
  <c r="K213" i="6"/>
  <c r="M212" i="6"/>
  <c r="K212" i="6"/>
  <c r="M211" i="6"/>
  <c r="K211" i="6"/>
  <c r="M210" i="6"/>
  <c r="K210" i="6"/>
  <c r="M209" i="6"/>
  <c r="K209" i="6"/>
  <c r="M208" i="6"/>
  <c r="K208" i="6"/>
  <c r="M207" i="6"/>
  <c r="K207" i="6"/>
  <c r="M206" i="6"/>
  <c r="K206" i="6"/>
  <c r="M205" i="6"/>
  <c r="K205" i="6"/>
  <c r="M204" i="6"/>
  <c r="K204" i="6"/>
  <c r="M203" i="6"/>
  <c r="K203" i="6"/>
  <c r="M202" i="6"/>
  <c r="K202" i="6"/>
  <c r="M201" i="6"/>
  <c r="K201" i="6"/>
  <c r="M200" i="6"/>
  <c r="K200" i="6"/>
  <c r="M199" i="6"/>
  <c r="K199" i="6"/>
  <c r="M198" i="6"/>
  <c r="K198" i="6"/>
  <c r="M197" i="6"/>
  <c r="K197" i="6"/>
  <c r="M196" i="6"/>
  <c r="K196" i="6"/>
  <c r="M195" i="6"/>
  <c r="K195" i="6"/>
  <c r="M194" i="6"/>
  <c r="K194" i="6"/>
  <c r="M193" i="6"/>
  <c r="K193" i="6"/>
  <c r="M192" i="6"/>
  <c r="K192" i="6"/>
  <c r="M191" i="6"/>
  <c r="K191" i="6"/>
  <c r="M190" i="6"/>
  <c r="K190" i="6"/>
  <c r="M189" i="6"/>
  <c r="K189" i="6"/>
  <c r="M188" i="6"/>
  <c r="K188" i="6"/>
  <c r="M187" i="6"/>
  <c r="K187" i="6"/>
  <c r="M186" i="6"/>
  <c r="K186" i="6"/>
  <c r="M185" i="6"/>
  <c r="K185" i="6"/>
  <c r="M184" i="6"/>
  <c r="K184" i="6"/>
  <c r="M183" i="6"/>
  <c r="K183" i="6"/>
  <c r="M182" i="6"/>
  <c r="K182" i="6"/>
  <c r="M181" i="6"/>
  <c r="K181" i="6"/>
  <c r="M180" i="6"/>
  <c r="K180" i="6"/>
  <c r="M179" i="6"/>
  <c r="K179" i="6"/>
  <c r="M178" i="6"/>
  <c r="K178" i="6"/>
  <c r="M177" i="6"/>
  <c r="K177" i="6"/>
  <c r="M176" i="6"/>
  <c r="K176" i="6"/>
  <c r="M175" i="6"/>
  <c r="K175" i="6"/>
  <c r="M174" i="6"/>
  <c r="K174" i="6"/>
  <c r="M173" i="6"/>
  <c r="K173" i="6"/>
  <c r="M172" i="6"/>
  <c r="K172" i="6"/>
  <c r="M171" i="6"/>
  <c r="K171" i="6"/>
  <c r="M170" i="6"/>
  <c r="K170" i="6"/>
  <c r="M169" i="6"/>
  <c r="K169" i="6"/>
  <c r="M168" i="6"/>
  <c r="K168" i="6"/>
  <c r="M167" i="6"/>
  <c r="K167" i="6"/>
  <c r="M166" i="6"/>
  <c r="K166" i="6"/>
  <c r="M165" i="6"/>
  <c r="K165" i="6"/>
  <c r="M164" i="6"/>
  <c r="K164" i="6"/>
  <c r="M163" i="6"/>
  <c r="K163" i="6"/>
  <c r="M162" i="6"/>
  <c r="K162" i="6"/>
  <c r="M161" i="6"/>
  <c r="K161" i="6"/>
  <c r="M160" i="6"/>
  <c r="K160" i="6"/>
  <c r="M159" i="6"/>
  <c r="K159" i="6"/>
  <c r="M158" i="6"/>
  <c r="K158" i="6"/>
  <c r="M157" i="6"/>
  <c r="K157" i="6"/>
  <c r="M156" i="6"/>
  <c r="K156" i="6"/>
  <c r="M155" i="6"/>
  <c r="K155" i="6"/>
  <c r="M154" i="6"/>
  <c r="K154" i="6"/>
  <c r="M153" i="6"/>
  <c r="K153" i="6"/>
  <c r="M152" i="6"/>
  <c r="K152" i="6"/>
  <c r="M151" i="6"/>
  <c r="K151" i="6"/>
  <c r="M150" i="6"/>
  <c r="K150" i="6"/>
  <c r="M149" i="6"/>
  <c r="K149" i="6"/>
  <c r="M148" i="6"/>
  <c r="K148" i="6"/>
  <c r="M147" i="6"/>
  <c r="K147" i="6"/>
  <c r="M146" i="6"/>
  <c r="K146" i="6"/>
  <c r="M145" i="6"/>
  <c r="K145" i="6"/>
  <c r="M144" i="6"/>
  <c r="K144" i="6"/>
  <c r="M143" i="6"/>
  <c r="K143" i="6"/>
  <c r="M142" i="6"/>
  <c r="K142" i="6"/>
  <c r="M141" i="6"/>
  <c r="K141" i="6"/>
  <c r="M140" i="6"/>
  <c r="K140" i="6"/>
  <c r="M139" i="6"/>
  <c r="K139" i="6"/>
  <c r="M138" i="6"/>
  <c r="K138" i="6"/>
  <c r="M137" i="6"/>
  <c r="K137" i="6"/>
  <c r="M136" i="6"/>
  <c r="K136" i="6"/>
  <c r="M135" i="6"/>
  <c r="K135" i="6"/>
  <c r="M134" i="6"/>
  <c r="K134" i="6"/>
  <c r="M133" i="6"/>
  <c r="K133" i="6"/>
  <c r="M132" i="6"/>
  <c r="K132" i="6"/>
  <c r="M131" i="6"/>
  <c r="K131" i="6"/>
  <c r="M130" i="6"/>
  <c r="K130" i="6"/>
  <c r="M129" i="6"/>
  <c r="K129" i="6"/>
  <c r="M128" i="6"/>
  <c r="K128" i="6"/>
  <c r="M127" i="6"/>
  <c r="K127" i="6"/>
  <c r="M126" i="6"/>
  <c r="K126" i="6"/>
  <c r="M125" i="6"/>
  <c r="K125" i="6"/>
  <c r="M124" i="6"/>
  <c r="K124" i="6"/>
  <c r="M123" i="6"/>
  <c r="K123" i="6"/>
  <c r="M122" i="6"/>
  <c r="K122" i="6"/>
  <c r="M121" i="6"/>
  <c r="K121" i="6"/>
  <c r="M120" i="6"/>
  <c r="K120" i="6"/>
  <c r="M119" i="6"/>
  <c r="K119" i="6"/>
  <c r="M118" i="6"/>
  <c r="K118" i="6"/>
  <c r="M117" i="6"/>
  <c r="K117" i="6"/>
  <c r="M116" i="6"/>
  <c r="K116" i="6"/>
  <c r="M115" i="6"/>
  <c r="K115" i="6"/>
  <c r="M114" i="6"/>
  <c r="K114" i="6"/>
  <c r="M113" i="6"/>
  <c r="K113" i="6"/>
  <c r="M112" i="6"/>
  <c r="K112" i="6"/>
  <c r="M111" i="6"/>
  <c r="K111" i="6"/>
  <c r="M110" i="6"/>
  <c r="K110" i="6"/>
  <c r="M109" i="6"/>
  <c r="K109" i="6"/>
  <c r="M108" i="6"/>
  <c r="K108" i="6"/>
  <c r="M107" i="6"/>
  <c r="K107" i="6"/>
  <c r="M106" i="6"/>
  <c r="K106" i="6"/>
  <c r="M105" i="6"/>
  <c r="K105" i="6"/>
  <c r="M104" i="6"/>
  <c r="K104" i="6"/>
  <c r="M103" i="6"/>
  <c r="K103" i="6"/>
  <c r="M102" i="6"/>
  <c r="K102" i="6"/>
  <c r="M101" i="6"/>
  <c r="K101" i="6"/>
  <c r="M100" i="6"/>
  <c r="K100" i="6"/>
  <c r="M99" i="6"/>
  <c r="K99" i="6"/>
  <c r="M98" i="6"/>
  <c r="K98" i="6"/>
  <c r="M97" i="6"/>
  <c r="K97" i="6"/>
  <c r="M96" i="6"/>
  <c r="K96" i="6"/>
  <c r="M95" i="6"/>
  <c r="K95" i="6"/>
  <c r="M94" i="6"/>
  <c r="K94" i="6"/>
  <c r="M93" i="6"/>
  <c r="K93" i="6"/>
  <c r="M92" i="6"/>
  <c r="K92" i="6"/>
  <c r="M91" i="6"/>
  <c r="K91" i="6"/>
  <c r="M90" i="6"/>
  <c r="K90" i="6"/>
  <c r="M89" i="6"/>
  <c r="K89" i="6"/>
  <c r="M88" i="6"/>
  <c r="K88" i="6"/>
  <c r="M87" i="6"/>
  <c r="K87" i="6"/>
  <c r="M86" i="6"/>
  <c r="K86" i="6"/>
  <c r="M85" i="6"/>
  <c r="K85" i="6"/>
  <c r="M84" i="6"/>
  <c r="K84" i="6"/>
  <c r="M83" i="6"/>
  <c r="K83" i="6"/>
  <c r="M82" i="6"/>
  <c r="K82" i="6"/>
  <c r="M81" i="6"/>
  <c r="K81" i="6"/>
  <c r="M80" i="6"/>
  <c r="K80" i="6"/>
  <c r="M79" i="6"/>
  <c r="K79" i="6"/>
  <c r="M78" i="6"/>
  <c r="K78" i="6"/>
  <c r="M77" i="6"/>
  <c r="K77" i="6"/>
  <c r="M76" i="6"/>
  <c r="K76" i="6"/>
  <c r="M75" i="6"/>
  <c r="K75" i="6"/>
  <c r="M74" i="6"/>
  <c r="K74" i="6"/>
  <c r="M73" i="6"/>
  <c r="K73" i="6"/>
  <c r="M72" i="6"/>
  <c r="K72" i="6"/>
  <c r="M71" i="6"/>
  <c r="K71" i="6"/>
  <c r="M70" i="6"/>
  <c r="K70" i="6"/>
  <c r="M69" i="6"/>
  <c r="K69" i="6"/>
  <c r="M68" i="6"/>
  <c r="K68" i="6"/>
  <c r="M67" i="6"/>
  <c r="K67" i="6"/>
  <c r="M66" i="6"/>
  <c r="K66" i="6"/>
  <c r="M65" i="6"/>
  <c r="K65" i="6"/>
  <c r="M64" i="6"/>
  <c r="K64" i="6"/>
  <c r="M63" i="6"/>
  <c r="K63" i="6"/>
  <c r="M62" i="6"/>
  <c r="K62" i="6"/>
  <c r="M61" i="6"/>
  <c r="K61" i="6"/>
  <c r="M60" i="6"/>
  <c r="K60" i="6"/>
  <c r="M59" i="6"/>
  <c r="K59" i="6"/>
  <c r="M58" i="6"/>
  <c r="K58" i="6"/>
  <c r="M57" i="6"/>
  <c r="K57" i="6"/>
  <c r="M56" i="6"/>
  <c r="K56" i="6"/>
  <c r="M55" i="6"/>
  <c r="K55" i="6"/>
  <c r="M54" i="6"/>
  <c r="K54" i="6"/>
  <c r="M53" i="6"/>
  <c r="K53" i="6"/>
  <c r="M52" i="6"/>
  <c r="K52" i="6"/>
  <c r="M51" i="6"/>
  <c r="K51" i="6"/>
  <c r="M50" i="6"/>
  <c r="K50" i="6"/>
  <c r="M49" i="6"/>
  <c r="K49" i="6"/>
  <c r="M48" i="6"/>
  <c r="K48" i="6"/>
  <c r="M47" i="6"/>
  <c r="K47" i="6"/>
  <c r="M46" i="6"/>
  <c r="K46" i="6"/>
  <c r="M45" i="6"/>
  <c r="K45" i="6"/>
  <c r="M44" i="6"/>
  <c r="K44" i="6"/>
  <c r="M43" i="6"/>
  <c r="K43" i="6"/>
  <c r="M42" i="6"/>
  <c r="K42" i="6"/>
  <c r="M41" i="6"/>
  <c r="K41" i="6"/>
  <c r="M40" i="6"/>
  <c r="K40" i="6"/>
  <c r="M39" i="6"/>
  <c r="K39" i="6"/>
  <c r="M38" i="6"/>
  <c r="K38" i="6"/>
  <c r="M37" i="6"/>
  <c r="K37" i="6"/>
  <c r="M36" i="6"/>
  <c r="K36" i="6"/>
  <c r="M35" i="6"/>
  <c r="K35" i="6"/>
  <c r="M34" i="6"/>
  <c r="K34" i="6"/>
  <c r="M33" i="6"/>
  <c r="K33" i="6"/>
  <c r="M32" i="6"/>
  <c r="K32" i="6"/>
  <c r="M31" i="6"/>
  <c r="K31" i="6"/>
  <c r="M30" i="6"/>
  <c r="K30" i="6"/>
  <c r="M29" i="6"/>
  <c r="K29" i="6"/>
  <c r="M28" i="6"/>
  <c r="K28" i="6"/>
  <c r="M27" i="6"/>
  <c r="K27" i="6"/>
  <c r="M26" i="6"/>
  <c r="K26" i="6"/>
  <c r="M25" i="6"/>
  <c r="K25" i="6"/>
  <c r="M24" i="6"/>
  <c r="K24" i="6"/>
  <c r="M23" i="6"/>
  <c r="K23" i="6"/>
  <c r="M22" i="6"/>
  <c r="K22" i="6"/>
  <c r="M21" i="6"/>
  <c r="K21" i="6"/>
  <c r="M20" i="6"/>
  <c r="K20" i="6"/>
  <c r="M19" i="6"/>
  <c r="K19" i="6"/>
  <c r="M18" i="6"/>
  <c r="K18" i="6"/>
  <c r="M17" i="6"/>
  <c r="K17" i="6"/>
  <c r="M16" i="6"/>
  <c r="K16" i="6"/>
  <c r="M15" i="6"/>
  <c r="K15" i="6"/>
  <c r="M14" i="6"/>
  <c r="K14" i="6"/>
  <c r="M13" i="6"/>
  <c r="K13" i="6"/>
  <c r="M12" i="6"/>
  <c r="K12" i="6"/>
  <c r="M11" i="6"/>
  <c r="K11" i="6"/>
  <c r="M10" i="6"/>
  <c r="K10" i="6"/>
  <c r="M9" i="6"/>
  <c r="K9" i="6"/>
  <c r="M8" i="6"/>
  <c r="K8" i="6"/>
  <c r="M7" i="6"/>
  <c r="K7" i="6"/>
  <c r="M6" i="6"/>
  <c r="K6" i="6"/>
  <c r="M5" i="6"/>
  <c r="K5" i="6"/>
  <c r="K22" i="2" l="1"/>
  <c r="K23" i="2"/>
  <c r="K15" i="2"/>
  <c r="L24" i="2"/>
  <c r="L18" i="2"/>
  <c r="L6" i="2"/>
  <c r="L14" i="2"/>
  <c r="L21" i="2"/>
  <c r="L25" i="2"/>
  <c r="L8" i="2"/>
  <c r="L11" i="2"/>
  <c r="L22" i="2"/>
  <c r="L16" i="2"/>
  <c r="L13" i="2"/>
  <c r="L23" i="2"/>
  <c r="L5" i="2"/>
  <c r="J15" i="2"/>
  <c r="K24" i="2"/>
  <c r="K21" i="2"/>
  <c r="K19" i="2"/>
  <c r="K17" i="2"/>
  <c r="K16" i="2"/>
  <c r="K14" i="2"/>
  <c r="K13" i="2"/>
  <c r="K11" i="2"/>
  <c r="K10" i="2"/>
  <c r="K8" i="2"/>
  <c r="K6" i="2"/>
  <c r="J13" i="2" l="1"/>
  <c r="J20" i="2" l="1"/>
  <c r="K12" i="2"/>
  <c r="J9" i="2"/>
  <c r="J6" i="2"/>
  <c r="I15" i="2"/>
  <c r="J17" i="2" l="1"/>
  <c r="J21" i="2"/>
  <c r="I20" i="2"/>
  <c r="J14" i="2"/>
  <c r="J24" i="2"/>
  <c r="J11" i="2"/>
  <c r="I11" i="2"/>
  <c r="J8" i="2"/>
  <c r="I8" i="2"/>
  <c r="J5" i="2"/>
  <c r="J23" i="2"/>
  <c r="J10" i="2"/>
  <c r="I10" i="2"/>
  <c r="J16" i="2"/>
  <c r="I24" i="2"/>
  <c r="I21" i="2"/>
  <c r="I9" i="2" l="1"/>
  <c r="I13" i="2"/>
  <c r="I6" i="2"/>
  <c r="I23" i="2" l="1"/>
  <c r="I16" i="2"/>
  <c r="P23" i="2" l="1"/>
  <c r="P24" i="2"/>
  <c r="P25" i="2"/>
  <c r="P14" i="2"/>
  <c r="P10" i="2"/>
  <c r="P5" i="2"/>
  <c r="P6" i="2"/>
  <c r="P11" i="2"/>
  <c r="P12" i="2"/>
  <c r="P13" i="2"/>
  <c r="P16" i="2"/>
  <c r="P21" i="2"/>
  <c r="P22" i="2"/>
  <c r="P8" i="2"/>
  <c r="P17" i="2"/>
  <c r="P19" i="2"/>
  <c r="P18" i="2"/>
  <c r="P7" i="2"/>
  <c r="P20" i="2"/>
  <c r="P1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9" i="2"/>
  <c r="F23" i="2"/>
  <c r="F24" i="2"/>
  <c r="F25" i="2"/>
  <c r="F14" i="2"/>
  <c r="F10" i="2"/>
  <c r="F5" i="2"/>
  <c r="F6" i="2"/>
  <c r="F11" i="2"/>
  <c r="F12" i="2"/>
  <c r="F13" i="2"/>
  <c r="F16" i="2"/>
  <c r="F21" i="2"/>
  <c r="F22" i="2"/>
  <c r="F8" i="2"/>
  <c r="F17" i="2"/>
  <c r="F19" i="2"/>
  <c r="F18" i="2"/>
  <c r="F7" i="2"/>
  <c r="F20" i="2"/>
  <c r="F1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9" i="2"/>
  <c r="R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Eunhye Cho</author>
  </authors>
  <commentList>
    <comment ref="A6" authorId="0" shapeId="0" xr:uid="{7E44F66E-108D-4BB8-81EF-B78179702328}">
      <text>
        <r>
          <rPr>
            <b/>
            <sz val="9"/>
            <color indexed="81"/>
            <rFont val="Tahoma"/>
            <family val="2"/>
          </rPr>
          <t>Eunhye Cho:</t>
        </r>
        <r>
          <rPr>
            <sz val="9"/>
            <color indexed="81"/>
            <rFont val="Tahoma"/>
            <family val="2"/>
          </rPr>
          <t xml:space="preserve">
Ready Status: Ready for Payroll to process</t>
        </r>
      </text>
    </comment>
    <comment ref="I7" authorId="0" shapeId="0" xr:uid="{BA4C54E1-757B-42AC-B442-A5205962E6A7}">
      <text>
        <r>
          <rPr>
            <b/>
            <sz val="9"/>
            <color indexed="81"/>
            <rFont val="Tahoma"/>
            <family val="2"/>
          </rPr>
          <t>Eunhye Cho:</t>
        </r>
        <r>
          <rPr>
            <sz val="9"/>
            <color indexed="81"/>
            <rFont val="Tahoma"/>
            <family val="2"/>
          </rPr>
          <t xml:space="preserve">
Total hours of the contract</t>
        </r>
      </text>
    </comment>
    <comment ref="J7" authorId="0" shapeId="0" xr:uid="{E82DCDEE-764E-4B50-955F-5027F43D64EC}">
      <text>
        <r>
          <rPr>
            <b/>
            <sz val="9"/>
            <color indexed="81"/>
            <rFont val="Tahoma"/>
            <family val="2"/>
          </rPr>
          <t>Eunhye Cho:</t>
        </r>
        <r>
          <rPr>
            <sz val="9"/>
            <color indexed="81"/>
            <rFont val="Tahoma"/>
            <family val="2"/>
          </rPr>
          <t xml:space="preserve">
How many months is the contract?
</t>
        </r>
        <r>
          <rPr>
            <b/>
            <sz val="9"/>
            <color indexed="81"/>
            <rFont val="Tahoma"/>
            <family val="2"/>
          </rPr>
          <t>Jan- Apr = 4</t>
        </r>
      </text>
    </comment>
    <comment ref="K7" authorId="0" shapeId="0" xr:uid="{1C26D0CD-35C0-483C-9966-0F6C1B1475E7}">
      <text>
        <r>
          <rPr>
            <b/>
            <sz val="9"/>
            <color indexed="81"/>
            <rFont val="Tahoma"/>
            <family val="2"/>
          </rPr>
          <t>Eunhye Cho:</t>
        </r>
        <r>
          <rPr>
            <sz val="9"/>
            <color indexed="81"/>
            <rFont val="Tahoma"/>
            <family val="2"/>
          </rPr>
          <t xml:space="preserve">
Drop down available
</t>
        </r>
      </text>
    </comment>
    <comment ref="M7" authorId="0" shapeId="0" xr:uid="{47602645-893C-4D63-8816-A857678CF6B8}">
      <text>
        <r>
          <rPr>
            <b/>
            <sz val="9"/>
            <color indexed="81"/>
            <rFont val="Tahoma"/>
            <family val="2"/>
          </rPr>
          <t>Eunhye Cho:</t>
        </r>
        <r>
          <rPr>
            <sz val="9"/>
            <color indexed="81"/>
            <rFont val="Tahoma"/>
            <family val="2"/>
          </rPr>
          <t xml:space="preserve">
SGS1 = R1
SGS2 = R2
UG    = R3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Eunhye Cho</author>
  </authors>
  <commentList>
    <comment ref="H6" authorId="0" shapeId="0" xr:uid="{B061CCC0-EDB9-4EB6-A5A9-C89BE8B1C200}">
      <text>
        <r>
          <rPr>
            <b/>
            <sz val="9"/>
            <color indexed="81"/>
            <rFont val="Tahoma"/>
            <family val="2"/>
          </rPr>
          <t>Eunhye Cho:</t>
        </r>
        <r>
          <rPr>
            <sz val="9"/>
            <color indexed="81"/>
            <rFont val="Tahoma"/>
            <family val="2"/>
          </rPr>
          <t xml:space="preserve">
How many months is the contract?
</t>
        </r>
        <r>
          <rPr>
            <b/>
            <sz val="9"/>
            <color indexed="81"/>
            <rFont val="Tahoma"/>
            <family val="2"/>
          </rPr>
          <t>Jan- Apr = 4</t>
        </r>
      </text>
    </comment>
    <comment ref="I6" authorId="0" shapeId="0" xr:uid="{D2B53653-1D05-4613-91FB-8428F371BADD}">
      <text>
        <r>
          <rPr>
            <b/>
            <sz val="9"/>
            <color indexed="81"/>
            <rFont val="Tahoma"/>
            <charset val="1"/>
          </rPr>
          <t>Eunhye Cho:</t>
        </r>
        <r>
          <rPr>
            <sz val="9"/>
            <color indexed="81"/>
            <rFont val="Tahoma"/>
            <charset val="1"/>
          </rPr>
          <t xml:space="preserve">
Drop down available</t>
        </r>
      </text>
    </comment>
  </commentList>
</comments>
</file>

<file path=xl/sharedStrings.xml><?xml version="1.0" encoding="utf-8"?>
<sst xmlns="http://schemas.openxmlformats.org/spreadsheetml/2006/main" count="233" uniqueCount="152">
  <si>
    <t>Pers No</t>
  </si>
  <si>
    <t>Last Name</t>
  </si>
  <si>
    <t>First Name</t>
  </si>
  <si>
    <t>Dept</t>
  </si>
  <si>
    <t>Hourly Rate</t>
  </si>
  <si>
    <t>CC/FC</t>
  </si>
  <si>
    <t>Dept:</t>
  </si>
  <si>
    <t>Org/CFC#</t>
  </si>
  <si>
    <t xml:space="preserve">Program Runs: May 6, 2024 to Aug 16, 2024 | Max 100 Hours </t>
  </si>
  <si>
    <t>TOTAL Hours</t>
  </si>
  <si>
    <t>Comments</t>
  </si>
  <si>
    <t>Pers #</t>
  </si>
  <si>
    <t>Extension</t>
  </si>
  <si>
    <t>TOP/UP</t>
  </si>
  <si>
    <t>PP10</t>
  </si>
  <si>
    <t>PP11</t>
  </si>
  <si>
    <t>PP12</t>
  </si>
  <si>
    <t>PP13</t>
  </si>
  <si>
    <t>PP14</t>
  </si>
  <si>
    <t>PP15</t>
  </si>
  <si>
    <t>PP16</t>
  </si>
  <si>
    <t>PP17</t>
  </si>
  <si>
    <t>IO</t>
  </si>
  <si>
    <t>FUND</t>
  </si>
  <si>
    <t>ORG</t>
  </si>
  <si>
    <t>Position</t>
  </si>
  <si>
    <t>Fund Centre</t>
  </si>
  <si>
    <t>BW #</t>
  </si>
  <si>
    <t>Monthly #</t>
  </si>
  <si>
    <t>Note</t>
  </si>
  <si>
    <t>#of Month</t>
  </si>
  <si>
    <t>TOTAL Payment</t>
  </si>
  <si>
    <t>SIA Rate</t>
  </si>
  <si>
    <t>UG</t>
  </si>
  <si>
    <t>SGS1</t>
  </si>
  <si>
    <t>SGS2</t>
  </si>
  <si>
    <t>M hours</t>
  </si>
  <si>
    <t>M Gross $</t>
  </si>
  <si>
    <t>Start Date</t>
  </si>
  <si>
    <t>End Date</t>
  </si>
  <si>
    <t>Monthly</t>
  </si>
  <si>
    <t>Hourly $</t>
  </si>
  <si>
    <t>Biology</t>
  </si>
  <si>
    <t>Gong</t>
  </si>
  <si>
    <t>Kexin</t>
  </si>
  <si>
    <t>499/100329</t>
  </si>
  <si>
    <t>George</t>
  </si>
  <si>
    <t>BW</t>
  </si>
  <si>
    <t>Do Rego</t>
  </si>
  <si>
    <t>Benjamin</t>
  </si>
  <si>
    <t>Thomas</t>
  </si>
  <si>
    <t>Tkachuk</t>
  </si>
  <si>
    <t>Roman</t>
  </si>
  <si>
    <t>Payroll Area</t>
  </si>
  <si>
    <t>Wen</t>
  </si>
  <si>
    <t>Jia Ning</t>
  </si>
  <si>
    <t>Henein</t>
  </si>
  <si>
    <t>Rita</t>
  </si>
  <si>
    <t>Ercin</t>
  </si>
  <si>
    <t>Nihal</t>
  </si>
  <si>
    <t>Adrian</t>
  </si>
  <si>
    <t>Nuredini</t>
  </si>
  <si>
    <t>Akeung</t>
  </si>
  <si>
    <t>Leah</t>
  </si>
  <si>
    <t>Bal</t>
  </si>
  <si>
    <t>Anwesha</t>
  </si>
  <si>
    <t>Fakih</t>
  </si>
  <si>
    <t>Safiya</t>
  </si>
  <si>
    <t>Guzzo-Mintzer</t>
  </si>
  <si>
    <t>Skye</t>
  </si>
  <si>
    <t>Jan</t>
  </si>
  <si>
    <t>Yu-Wen</t>
  </si>
  <si>
    <t>Rojas</t>
  </si>
  <si>
    <t>Szydlowski</t>
  </si>
  <si>
    <t>Anna</t>
  </si>
  <si>
    <t>Charolia</t>
  </si>
  <si>
    <t>Juveria</t>
  </si>
  <si>
    <t>Lai</t>
  </si>
  <si>
    <t>Tin Hang (Marcus)</t>
  </si>
  <si>
    <t>Yasmeen</t>
  </si>
  <si>
    <t>Ly</t>
  </si>
  <si>
    <t>Boi Boi (Tracy)</t>
  </si>
  <si>
    <t>Leggatt</t>
  </si>
  <si>
    <t>Jayne</t>
  </si>
  <si>
    <t>WT0923/CC</t>
  </si>
  <si>
    <t>Topup 0223</t>
  </si>
  <si>
    <t>Chakravarty</t>
  </si>
  <si>
    <t>Roy</t>
  </si>
  <si>
    <t>Jahangir</t>
  </si>
  <si>
    <t>Maha</t>
  </si>
  <si>
    <t>201046/201046/455964</t>
  </si>
  <si>
    <t>208574/208574</t>
  </si>
  <si>
    <t>10227/100329</t>
  </si>
  <si>
    <t>SL1</t>
  </si>
  <si>
    <t>CI</t>
  </si>
  <si>
    <t>SL2</t>
  </si>
  <si>
    <t>1st-CI</t>
  </si>
  <si>
    <t>SL3</t>
  </si>
  <si>
    <t>Course name</t>
  </si>
  <si>
    <t>1/2 Amount</t>
  </si>
  <si>
    <t>Reason Code</t>
  </si>
  <si>
    <t>SL1-LT</t>
  </si>
  <si>
    <t>SL2-LT</t>
  </si>
  <si>
    <t>SL3-LT</t>
  </si>
  <si>
    <t xml:space="preserve">Unit 3 </t>
  </si>
  <si>
    <t>Current</t>
  </si>
  <si>
    <t>0126/</t>
  </si>
  <si>
    <t>01.09.2022</t>
  </si>
  <si>
    <t>01.09.2023</t>
  </si>
  <si>
    <t>Hours</t>
  </si>
  <si>
    <t>How many months</t>
  </si>
  <si>
    <t>$</t>
  </si>
  <si>
    <t>Number/Unit</t>
  </si>
  <si>
    <t>1/2</t>
  </si>
  <si>
    <t>1/4</t>
  </si>
  <si>
    <t>1/8</t>
  </si>
  <si>
    <t>SL1 - LT</t>
  </si>
  <si>
    <t>SL2 - LT</t>
  </si>
  <si>
    <t>SL3 - LT</t>
  </si>
  <si>
    <t>Status</t>
  </si>
  <si>
    <t>CC</t>
  </si>
  <si>
    <t>CFC</t>
  </si>
  <si>
    <t>Ttl Hrs</t>
  </si>
  <si>
    <t>TA/SIA</t>
  </si>
  <si>
    <t>Level</t>
  </si>
  <si>
    <t>TA</t>
  </si>
  <si>
    <t>R3</t>
  </si>
  <si>
    <t>R1</t>
  </si>
  <si>
    <t>R2</t>
  </si>
  <si>
    <t>SIA</t>
  </si>
  <si>
    <t>dd.mm.yyyy</t>
  </si>
  <si>
    <t>Ready</t>
  </si>
  <si>
    <t>in HRIS</t>
  </si>
  <si>
    <t>UTM</t>
  </si>
  <si>
    <t>Payroll</t>
  </si>
  <si>
    <t>HR</t>
  </si>
  <si>
    <t>UTM: PAY123H5S</t>
  </si>
  <si>
    <t>01.01.2025</t>
  </si>
  <si>
    <t>30.04.2025</t>
  </si>
  <si>
    <t>UTM: Course Code</t>
  </si>
  <si>
    <t>TA Rate 2025</t>
  </si>
  <si>
    <t>This line is an example</t>
  </si>
  <si>
    <t>Format Instruction:</t>
  </si>
  <si>
    <t>*If the Unit 3 contract salary amount does not match with Column J, please delete and put the amount in contract in Column J</t>
  </si>
  <si>
    <t>Unit 1</t>
  </si>
  <si>
    <t>Unit 3</t>
  </si>
  <si>
    <t>Course Instructor</t>
  </si>
  <si>
    <t>Seessional Lecturer</t>
  </si>
  <si>
    <t>UTMPayroll2025</t>
  </si>
  <si>
    <t>New</t>
  </si>
  <si>
    <t>Processed</t>
  </si>
  <si>
    <t>Pending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</si>
</sst>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_-&quot;$&quot;* #,##0.00_-;\-&quot;$&quot;* #,##0.00_-;_-&quot;$&quot;* &quot;-&quot;??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72"/>
      <family val="2"/>
    </font>
    <font>
      <sz val="11"/>
      <color theme="1"/>
      <name val="72"/>
      <family val="2"/>
    </font>
    <font>
      <b/>
      <i/>
      <sz val="11"/>
      <color theme="3"/>
      <name val="72"/>
      <family val="2"/>
    </font>
    <font>
      <b/>
      <sz val="11"/>
      <name val="72"/>
      <family val="2"/>
    </font>
    <font>
      <b/>
      <sz val="8"/>
      <color rgb="FFFF0000"/>
      <name val="72"/>
      <family val="2"/>
    </font>
    <font>
      <b/>
      <sz val="11"/>
      <color rgb="FFFF0000"/>
      <name val="72"/>
      <family val="2"/>
    </font>
    <font>
      <sz val="11"/>
      <color theme="9" tint="-0.249977111117893"/>
      <name val="72"/>
      <family val="2"/>
    </font>
    <font>
      <b/>
      <u/>
      <sz val="11"/>
      <color theme="1"/>
      <name val="Calibri  "/>
    </font>
    <font>
      <sz val="11"/>
      <color theme="1"/>
      <name val="Calibri  "/>
    </font>
    <font>
      <b/>
      <sz val="11"/>
      <color rgb="FFFF0000"/>
      <name val="Calibri  "/>
    </font>
    <font>
      <b/>
      <sz val="11"/>
      <color theme="1"/>
      <name val="Calibri  "/>
    </font>
    <font>
      <sz val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37">
    <xf numFmtId="0" fontId="0" fillId="0" borderId="0" xfId="0"/>
    <xf numFmtId="0" fontId="3" fillId="5" borderId="1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left"/>
    </xf>
    <xf numFmtId="0" fontId="4" fillId="5" borderId="0" xfId="0" applyFont="1" applyFill="1" applyAlignment="1">
      <alignment horizontal="left"/>
    </xf>
    <xf numFmtId="44" fontId="5" fillId="2" borderId="0" xfId="2" applyFont="1" applyFill="1" applyAlignment="1">
      <alignment horizontal="center"/>
    </xf>
    <xf numFmtId="0" fontId="4" fillId="5" borderId="0" xfId="0" applyFont="1" applyFill="1"/>
    <xf numFmtId="0" fontId="6" fillId="0" borderId="2" xfId="0" applyFont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8" fillId="0" borderId="0" xfId="0" applyFont="1"/>
    <xf numFmtId="0" fontId="4" fillId="0" borderId="0" xfId="0" applyFont="1"/>
    <xf numFmtId="0" fontId="3" fillId="0" borderId="4" xfId="0" applyFont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44" fontId="3" fillId="2" borderId="4" xfId="2" applyFont="1" applyFill="1" applyBorder="1" applyAlignment="1">
      <alignment horizontal="center" wrapText="1"/>
    </xf>
    <xf numFmtId="44" fontId="3" fillId="0" borderId="4" xfId="2" applyFont="1" applyBorder="1" applyAlignment="1">
      <alignment horizontal="left" vertical="center"/>
    </xf>
    <xf numFmtId="43" fontId="6" fillId="8" borderId="5" xfId="1" applyFont="1" applyFill="1" applyBorder="1" applyAlignment="1">
      <alignment horizontal="center"/>
    </xf>
    <xf numFmtId="43" fontId="8" fillId="8" borderId="5" xfId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44" fontId="0" fillId="0" borderId="0" xfId="2" applyFont="1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4" fontId="4" fillId="5" borderId="0" xfId="2" applyFont="1" applyFill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/>
    <xf numFmtId="43" fontId="0" fillId="0" borderId="0" xfId="0" applyNumberFormat="1" applyFont="1"/>
    <xf numFmtId="43" fontId="0" fillId="0" borderId="0" xfId="1" applyFont="1" applyBorder="1" applyAlignment="1">
      <alignment horizontal="center"/>
    </xf>
    <xf numFmtId="0" fontId="0" fillId="0" borderId="0" xfId="0" applyFont="1" applyFill="1" applyAlignment="1">
      <alignment horizontal="center"/>
    </xf>
    <xf numFmtId="43" fontId="6" fillId="8" borderId="7" xfId="1" applyFont="1" applyFill="1" applyBorder="1" applyAlignment="1">
      <alignment horizontal="center"/>
    </xf>
    <xf numFmtId="44" fontId="0" fillId="0" borderId="0" xfId="2" applyFont="1" applyBorder="1"/>
    <xf numFmtId="0" fontId="0" fillId="0" borderId="0" xfId="0" applyFont="1" applyBorder="1"/>
    <xf numFmtId="0" fontId="0" fillId="0" borderId="0" xfId="0" applyFont="1" applyFill="1" applyBorder="1"/>
    <xf numFmtId="44" fontId="5" fillId="5" borderId="0" xfId="2" applyFont="1" applyFill="1" applyAlignment="1">
      <alignment horizontal="left"/>
    </xf>
    <xf numFmtId="0" fontId="0" fillId="0" borderId="0" xfId="0" applyFont="1" applyFill="1"/>
    <xf numFmtId="44" fontId="0" fillId="0" borderId="0" xfId="2" applyFont="1" applyFill="1"/>
    <xf numFmtId="0" fontId="2" fillId="7" borderId="6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44" fontId="0" fillId="7" borderId="0" xfId="0" applyNumberFormat="1" applyFill="1" applyAlignment="1">
      <alignment horizontal="center"/>
    </xf>
    <xf numFmtId="2" fontId="0" fillId="7" borderId="0" xfId="0" applyNumberFormat="1" applyFill="1" applyAlignment="1">
      <alignment horizontal="center"/>
    </xf>
    <xf numFmtId="0" fontId="0" fillId="6" borderId="0" xfId="0" applyFill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quotePrefix="1" applyFont="1"/>
    <xf numFmtId="0" fontId="13" fillId="0" borderId="0" xfId="0" applyFont="1" applyAlignment="1">
      <alignment horizontal="left"/>
    </xf>
    <xf numFmtId="0" fontId="13" fillId="6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1" fillId="0" borderId="8" xfId="0" applyFont="1" applyBorder="1"/>
    <xf numFmtId="44" fontId="11" fillId="0" borderId="9" xfId="2" applyFont="1" applyFill="1" applyBorder="1"/>
    <xf numFmtId="44" fontId="11" fillId="7" borderId="9" xfId="2" applyFont="1" applyFill="1" applyBorder="1"/>
    <xf numFmtId="0" fontId="11" fillId="0" borderId="9" xfId="0" applyFont="1" applyBorder="1" applyAlignment="1">
      <alignment horizontal="center"/>
    </xf>
    <xf numFmtId="1" fontId="13" fillId="6" borderId="9" xfId="2" applyNumberFormat="1" applyFont="1" applyFill="1" applyBorder="1" applyAlignment="1">
      <alignment horizontal="center"/>
    </xf>
    <xf numFmtId="44" fontId="11" fillId="7" borderId="9" xfId="2" applyFont="1" applyFill="1" applyBorder="1" applyAlignment="1">
      <alignment horizontal="center"/>
    </xf>
    <xf numFmtId="39" fontId="11" fillId="7" borderId="10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44" fontId="0" fillId="0" borderId="0" xfId="0" applyNumberFormat="1"/>
    <xf numFmtId="16" fontId="11" fillId="0" borderId="11" xfId="0" quotePrefix="1" applyNumberFormat="1" applyFont="1" applyBorder="1" applyAlignment="1">
      <alignment horizontal="right"/>
    </xf>
    <xf numFmtId="44" fontId="11" fillId="0" borderId="0" xfId="2" applyFont="1" applyFill="1" applyBorder="1"/>
    <xf numFmtId="44" fontId="11" fillId="7" borderId="0" xfId="2" applyFont="1" applyFill="1" applyBorder="1"/>
    <xf numFmtId="1" fontId="13" fillId="6" borderId="0" xfId="2" applyNumberFormat="1" applyFont="1" applyFill="1" applyBorder="1" applyAlignment="1">
      <alignment horizontal="center"/>
    </xf>
    <xf numFmtId="44" fontId="11" fillId="7" borderId="0" xfId="2" applyFont="1" applyFill="1" applyBorder="1" applyAlignment="1">
      <alignment horizontal="center"/>
    </xf>
    <xf numFmtId="39" fontId="11" fillId="7" borderId="12" xfId="0" applyNumberFormat="1" applyFont="1" applyFill="1" applyBorder="1" applyAlignment="1">
      <alignment horizontal="center"/>
    </xf>
    <xf numFmtId="0" fontId="11" fillId="0" borderId="11" xfId="0" quotePrefix="1" applyFont="1" applyBorder="1" applyAlignment="1">
      <alignment horizontal="right"/>
    </xf>
    <xf numFmtId="0" fontId="11" fillId="0" borderId="13" xfId="0" quotePrefix="1" applyFont="1" applyBorder="1" applyAlignment="1">
      <alignment horizontal="right"/>
    </xf>
    <xf numFmtId="44" fontId="11" fillId="6" borderId="14" xfId="2" applyFont="1" applyFill="1" applyBorder="1"/>
    <xf numFmtId="44" fontId="11" fillId="0" borderId="14" xfId="2" applyFont="1" applyFill="1" applyBorder="1"/>
    <xf numFmtId="0" fontId="11" fillId="0" borderId="14" xfId="0" applyFont="1" applyBorder="1" applyAlignment="1">
      <alignment horizontal="center"/>
    </xf>
    <xf numFmtId="1" fontId="13" fillId="6" borderId="14" xfId="2" applyNumberFormat="1" applyFont="1" applyFill="1" applyBorder="1" applyAlignment="1">
      <alignment horizontal="center"/>
    </xf>
    <xf numFmtId="44" fontId="11" fillId="7" borderId="14" xfId="2" applyFont="1" applyFill="1" applyBorder="1" applyAlignment="1">
      <alignment horizontal="center"/>
    </xf>
    <xf numFmtId="39" fontId="11" fillId="7" borderId="15" xfId="0" applyNumberFormat="1" applyFont="1" applyFill="1" applyBorder="1" applyAlignment="1">
      <alignment horizontal="center"/>
    </xf>
    <xf numFmtId="44" fontId="11" fillId="0" borderId="0" xfId="2" applyFont="1" applyFill="1"/>
    <xf numFmtId="1" fontId="13" fillId="6" borderId="0" xfId="2" applyNumberFormat="1" applyFont="1" applyFill="1" applyAlignment="1">
      <alignment horizontal="center"/>
    </xf>
    <xf numFmtId="44" fontId="11" fillId="0" borderId="0" xfId="2" applyFont="1" applyFill="1" applyAlignment="1">
      <alignment horizontal="center"/>
    </xf>
    <xf numFmtId="39" fontId="11" fillId="0" borderId="0" xfId="0" applyNumberFormat="1" applyFont="1" applyAlignment="1">
      <alignment horizontal="center"/>
    </xf>
    <xf numFmtId="2" fontId="11" fillId="7" borderId="0" xfId="2" applyNumberFormat="1" applyFont="1" applyFill="1" applyBorder="1" applyAlignment="1">
      <alignment horizontal="center"/>
    </xf>
    <xf numFmtId="44" fontId="11" fillId="6" borderId="9" xfId="2" applyFont="1" applyFill="1" applyBorder="1"/>
    <xf numFmtId="0" fontId="11" fillId="7" borderId="9" xfId="2" applyNumberFormat="1" applyFont="1" applyFill="1" applyBorder="1" applyAlignment="1">
      <alignment horizontal="center"/>
    </xf>
    <xf numFmtId="44" fontId="11" fillId="6" borderId="0" xfId="2" applyFont="1" applyFill="1" applyBorder="1"/>
    <xf numFmtId="0" fontId="13" fillId="0" borderId="8" xfId="0" applyFont="1" applyBorder="1"/>
    <xf numFmtId="44" fontId="11" fillId="4" borderId="9" xfId="2" applyFont="1" applyFill="1" applyBorder="1"/>
    <xf numFmtId="44" fontId="11" fillId="4" borderId="0" xfId="2" applyFont="1" applyFill="1" applyBorder="1"/>
    <xf numFmtId="44" fontId="11" fillId="4" borderId="14" xfId="2" applyFont="1" applyFill="1" applyBorder="1"/>
    <xf numFmtId="1" fontId="13" fillId="6" borderId="0" xfId="0" applyNumberFormat="1" applyFont="1" applyFill="1" applyAlignment="1">
      <alignment horizontal="center"/>
    </xf>
    <xf numFmtId="44" fontId="11" fillId="0" borderId="9" xfId="2" applyFont="1" applyFill="1" applyBorder="1" applyAlignment="1">
      <alignment horizontal="center"/>
    </xf>
    <xf numFmtId="1" fontId="13" fillId="6" borderId="9" xfId="0" applyNumberFormat="1" applyFont="1" applyFill="1" applyBorder="1" applyAlignment="1">
      <alignment horizontal="center"/>
    </xf>
    <xf numFmtId="44" fontId="11" fillId="0" borderId="0" xfId="2" applyFont="1" applyFill="1" applyBorder="1" applyAlignment="1">
      <alignment horizontal="center"/>
    </xf>
    <xf numFmtId="44" fontId="11" fillId="4" borderId="14" xfId="2" applyFont="1" applyFill="1" applyBorder="1" applyAlignment="1">
      <alignment horizontal="center"/>
    </xf>
    <xf numFmtId="1" fontId="13" fillId="6" borderId="14" xfId="0" applyNumberFormat="1" applyFont="1" applyFill="1" applyBorder="1" applyAlignment="1">
      <alignment horizontal="center"/>
    </xf>
    <xf numFmtId="44" fontId="11" fillId="0" borderId="0" xfId="0" applyNumberFormat="1" applyFont="1" applyAlignment="1">
      <alignment horizontal="center"/>
    </xf>
    <xf numFmtId="44" fontId="11" fillId="4" borderId="0" xfId="2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44" fontId="0" fillId="0" borderId="0" xfId="2" applyFont="1" applyFill="1" applyBorder="1"/>
    <xf numFmtId="0" fontId="0" fillId="7" borderId="0" xfId="0" applyFill="1" applyAlignment="1">
      <alignment horizontal="center"/>
    </xf>
    <xf numFmtId="44" fontId="2" fillId="0" borderId="6" xfId="2" applyFont="1" applyFill="1" applyBorder="1" applyAlignment="1">
      <alignment horizontal="center"/>
    </xf>
    <xf numFmtId="0" fontId="0" fillId="0" borderId="0" xfId="0" applyFill="1" applyProtection="1">
      <protection hidden="1"/>
    </xf>
    <xf numFmtId="0" fontId="0" fillId="0" borderId="0" xfId="0" applyBorder="1" applyProtection="1">
      <protection hidden="1"/>
    </xf>
    <xf numFmtId="44" fontId="2" fillId="0" borderId="6" xfId="2" applyFont="1" applyBorder="1" applyAlignment="1" applyProtection="1">
      <alignment horizontal="center"/>
      <protection hidden="1"/>
    </xf>
    <xf numFmtId="44" fontId="0" fillId="0" borderId="0" xfId="2" applyFont="1" applyBorder="1" applyProtection="1">
      <protection hidden="1"/>
    </xf>
    <xf numFmtId="0" fontId="0" fillId="0" borderId="0" xfId="0" applyProtection="1">
      <protection hidden="1"/>
    </xf>
    <xf numFmtId="0" fontId="2" fillId="4" borderId="6" xfId="0" applyFont="1" applyFill="1" applyBorder="1" applyAlignment="1" applyProtection="1">
      <alignment horizontal="center"/>
      <protection hidden="1"/>
    </xf>
    <xf numFmtId="44" fontId="0" fillId="6" borderId="0" xfId="0" applyNumberFormat="1" applyFill="1" applyBorder="1" applyProtection="1">
      <protection hidden="1"/>
    </xf>
    <xf numFmtId="2" fontId="0" fillId="6" borderId="0" xfId="0" applyNumberFormat="1" applyFill="1" applyBorder="1" applyProtection="1">
      <protection hidden="1"/>
    </xf>
    <xf numFmtId="44" fontId="0" fillId="0" borderId="0" xfId="2" applyFont="1" applyFill="1" applyBorder="1" applyProtection="1">
      <protection hidden="1"/>
    </xf>
    <xf numFmtId="0" fontId="0" fillId="0" borderId="0" xfId="0" applyFill="1" applyProtection="1">
      <protection locked="0"/>
    </xf>
    <xf numFmtId="0" fontId="0" fillId="0" borderId="0" xfId="0" applyFill="1" applyBorder="1" applyProtection="1"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2" fillId="6" borderId="6" xfId="0" applyFont="1" applyFill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0" fontId="0" fillId="6" borderId="0" xfId="0" applyFill="1" applyProtection="1">
      <protection locked="0"/>
    </xf>
    <xf numFmtId="0" fontId="0" fillId="0" borderId="0" xfId="0" applyProtection="1"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right"/>
      <protection locked="0"/>
    </xf>
    <xf numFmtId="0" fontId="0" fillId="0" borderId="0" xfId="0" applyFill="1" applyAlignment="1" applyProtection="1">
      <alignment horizontal="right"/>
      <protection locked="0"/>
    </xf>
    <xf numFmtId="8" fontId="2" fillId="0" borderId="0" xfId="0" applyNumberFormat="1" applyFont="1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center"/>
      <protection locked="0"/>
    </xf>
    <xf numFmtId="44" fontId="0" fillId="0" borderId="0" xfId="2" applyFont="1" applyFill="1" applyProtection="1">
      <protection locked="0"/>
    </xf>
    <xf numFmtId="0" fontId="2" fillId="0" borderId="0" xfId="0" quotePrefix="1" applyFont="1" applyFill="1" applyAlignment="1" applyProtection="1">
      <alignment horizontal="right"/>
      <protection locked="0"/>
    </xf>
    <xf numFmtId="0" fontId="0" fillId="0" borderId="0" xfId="0" quotePrefix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0" fillId="0" borderId="0" xfId="0" applyFont="1" applyFill="1" applyProtection="1">
      <protection locked="0"/>
    </xf>
    <xf numFmtId="164" fontId="2" fillId="0" borderId="6" xfId="0" applyNumberFormat="1" applyFont="1" applyBorder="1" applyAlignment="1" applyProtection="1">
      <alignment horizontal="center"/>
      <protection locked="0"/>
    </xf>
    <xf numFmtId="0" fontId="2" fillId="7" borderId="6" xfId="0" applyFont="1" applyFill="1" applyBorder="1" applyAlignment="1" applyProtection="1">
      <alignment horizontal="center"/>
      <protection locked="0"/>
    </xf>
    <xf numFmtId="15" fontId="0" fillId="0" borderId="0" xfId="0" applyNumberFormat="1" applyProtection="1">
      <protection locked="0"/>
    </xf>
    <xf numFmtId="0" fontId="0" fillId="7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7" fillId="0" borderId="0" xfId="0" applyFont="1" applyFill="1" applyBorder="1" applyProtection="1">
      <protection locked="0"/>
    </xf>
    <xf numFmtId="0" fontId="17" fillId="0" borderId="0" xfId="0" applyFont="1" applyProtection="1">
      <protection locked="0"/>
    </xf>
    <xf numFmtId="0" fontId="2" fillId="6" borderId="6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44" fontId="0" fillId="0" borderId="0" xfId="2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right"/>
      <protection locked="0"/>
    </xf>
  </cellXfs>
  <cellStyles count="4">
    <cellStyle name="Comma" xfId="1" builtinId="3"/>
    <cellStyle name="Currency" xfId="2" builtinId="4"/>
    <cellStyle name="Currency 2" xfId="3" xr:uid="{266DA058-7706-4A87-A1AF-DF10B0BDC279}"/>
    <cellStyle name="Normal" xfId="0" builtinId="0"/>
  </cellStyles>
  <dxfs count="3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87F51-8EBB-4B50-B556-84E580393A52}">
  <dimension ref="A1:W271"/>
  <sheetViews>
    <sheetView workbookViewId="0">
      <selection activeCell="H23" sqref="H23:L23"/>
    </sheetView>
  </sheetViews>
  <sheetFormatPr defaultColWidth="15.6640625" defaultRowHeight="14.4"/>
  <cols>
    <col min="1" max="1" width="10.33203125" style="23" customWidth="1"/>
    <col min="2" max="3" width="15.6640625" style="24"/>
    <col min="4" max="4" width="0" style="24" hidden="1" customWidth="1"/>
    <col min="5" max="5" width="7.109375" style="24" customWidth="1"/>
    <col min="6" max="6" width="9.88671875" style="18" customWidth="1"/>
    <col min="7" max="7" width="12.109375" style="18" customWidth="1"/>
    <col min="8" max="16" width="10.6640625" style="24" customWidth="1"/>
    <col min="17" max="17" width="21" style="24" bestFit="1" customWidth="1"/>
    <col min="18" max="20" width="15.6640625" style="24"/>
    <col min="21" max="23" width="0" hidden="1" customWidth="1"/>
  </cols>
  <sheetData>
    <row r="1" spans="1:23">
      <c r="A1" s="20" t="s">
        <v>6</v>
      </c>
      <c r="B1" s="19" t="s">
        <v>42</v>
      </c>
      <c r="C1" s="20" t="s">
        <v>27</v>
      </c>
      <c r="D1"/>
      <c r="E1" s="21">
        <v>46280</v>
      </c>
      <c r="H1"/>
      <c r="I1"/>
      <c r="J1"/>
      <c r="K1"/>
      <c r="L1"/>
      <c r="M1"/>
      <c r="N1"/>
      <c r="O1"/>
      <c r="P1"/>
      <c r="Q1"/>
      <c r="R1"/>
      <c r="S1"/>
      <c r="T1"/>
    </row>
    <row r="2" spans="1:23" ht="15" thickBot="1">
      <c r="A2" s="20" t="s">
        <v>7</v>
      </c>
      <c r="B2" t="s">
        <v>45</v>
      </c>
      <c r="C2" s="20" t="s">
        <v>28</v>
      </c>
      <c r="D2"/>
      <c r="E2" s="21">
        <v>45906</v>
      </c>
      <c r="H2"/>
      <c r="I2"/>
      <c r="J2"/>
      <c r="K2"/>
      <c r="L2"/>
      <c r="M2"/>
      <c r="N2"/>
      <c r="O2"/>
      <c r="P2"/>
      <c r="Q2"/>
      <c r="R2"/>
      <c r="S2"/>
      <c r="T2"/>
    </row>
    <row r="3" spans="1:23" s="9" customFormat="1" ht="15" customHeight="1" thickBot="1">
      <c r="A3" s="1" t="s">
        <v>8</v>
      </c>
      <c r="B3" s="1"/>
      <c r="C3" s="1"/>
      <c r="D3" s="2"/>
      <c r="E3" s="1"/>
      <c r="F3" s="22"/>
      <c r="G3" s="4" t="s">
        <v>84</v>
      </c>
      <c r="H3" s="32" t="s">
        <v>85</v>
      </c>
      <c r="I3" s="5"/>
      <c r="J3" s="5"/>
      <c r="K3" s="5"/>
      <c r="L3" s="5"/>
      <c r="M3" s="5"/>
      <c r="N3" s="5"/>
      <c r="O3" s="5"/>
      <c r="P3" s="6" t="s">
        <v>9</v>
      </c>
      <c r="Q3" s="5"/>
      <c r="R3" s="7">
        <f>COUNT(C:C)</f>
        <v>0</v>
      </c>
      <c r="S3" s="5"/>
      <c r="T3" s="8" t="s">
        <v>10</v>
      </c>
      <c r="U3" s="3"/>
      <c r="V3" s="3"/>
      <c r="W3" s="3"/>
    </row>
    <row r="4" spans="1:23" s="9" customFormat="1" ht="15" customHeight="1">
      <c r="A4" s="10" t="s">
        <v>11</v>
      </c>
      <c r="B4" s="10" t="s">
        <v>1</v>
      </c>
      <c r="C4" s="10" t="s">
        <v>2</v>
      </c>
      <c r="D4" s="11" t="s">
        <v>12</v>
      </c>
      <c r="E4" s="12" t="s">
        <v>53</v>
      </c>
      <c r="F4" s="13" t="s">
        <v>13</v>
      </c>
      <c r="G4" s="14" t="s">
        <v>4</v>
      </c>
      <c r="H4" s="28" t="s">
        <v>14</v>
      </c>
      <c r="I4" s="28" t="s">
        <v>15</v>
      </c>
      <c r="J4" s="15" t="s">
        <v>16</v>
      </c>
      <c r="K4" s="15" t="s">
        <v>17</v>
      </c>
      <c r="L4" s="15" t="s">
        <v>18</v>
      </c>
      <c r="M4" s="15" t="s">
        <v>19</v>
      </c>
      <c r="N4" s="15" t="s">
        <v>20</v>
      </c>
      <c r="O4" s="15" t="s">
        <v>21</v>
      </c>
      <c r="P4" s="16">
        <v>100</v>
      </c>
      <c r="Q4" s="17" t="s">
        <v>5</v>
      </c>
      <c r="R4" s="17" t="s">
        <v>22</v>
      </c>
      <c r="S4" s="17" t="s">
        <v>23</v>
      </c>
      <c r="T4" s="12" t="s">
        <v>24</v>
      </c>
      <c r="U4" s="12" t="s">
        <v>25</v>
      </c>
      <c r="V4" s="12" t="s">
        <v>26</v>
      </c>
    </row>
    <row r="5" spans="1:23">
      <c r="A5" s="27">
        <v>1268824</v>
      </c>
      <c r="B5" s="24" t="s">
        <v>62</v>
      </c>
      <c r="C5" s="24" t="s">
        <v>63</v>
      </c>
      <c r="E5" s="24" t="s">
        <v>47</v>
      </c>
      <c r="F5" s="18">
        <f t="shared" ref="F5:F68" si="0">G5-16.55</f>
        <v>0</v>
      </c>
      <c r="G5" s="29">
        <v>16.55</v>
      </c>
      <c r="H5" s="30"/>
      <c r="I5" s="30">
        <v>15</v>
      </c>
      <c r="J5" s="24">
        <f>10+5</f>
        <v>15</v>
      </c>
      <c r="K5" s="24">
        <v>10.5</v>
      </c>
      <c r="L5" s="24">
        <f>15+8</f>
        <v>23</v>
      </c>
      <c r="P5" s="25">
        <f t="shared" ref="P5:P36" si="1">SUM(H5:O5)</f>
        <v>63.5</v>
      </c>
    </row>
    <row r="6" spans="1:23">
      <c r="A6" s="23">
        <v>1268814</v>
      </c>
      <c r="B6" s="24" t="s">
        <v>64</v>
      </c>
      <c r="C6" s="24" t="s">
        <v>65</v>
      </c>
      <c r="E6" s="24" t="s">
        <v>47</v>
      </c>
      <c r="F6" s="18">
        <f t="shared" si="0"/>
        <v>0</v>
      </c>
      <c r="G6" s="29">
        <v>16.55</v>
      </c>
      <c r="H6" s="30">
        <v>13</v>
      </c>
      <c r="I6" s="30">
        <f>13.5+14.5</f>
        <v>28</v>
      </c>
      <c r="J6" s="24">
        <f>12+8.5</f>
        <v>20.5</v>
      </c>
      <c r="K6" s="24">
        <f>9.75+6</f>
        <v>15.75</v>
      </c>
      <c r="L6" s="24">
        <f>9.75+9</f>
        <v>18.75</v>
      </c>
      <c r="P6" s="25">
        <f t="shared" si="1"/>
        <v>96</v>
      </c>
      <c r="Q6" s="24" t="s">
        <v>90</v>
      </c>
    </row>
    <row r="7" spans="1:23">
      <c r="A7" s="23">
        <v>1270195</v>
      </c>
      <c r="B7" s="24" t="s">
        <v>86</v>
      </c>
      <c r="C7" s="24" t="s">
        <v>87</v>
      </c>
      <c r="E7" s="24" t="s">
        <v>47</v>
      </c>
      <c r="F7" s="18">
        <f t="shared" si="0"/>
        <v>0</v>
      </c>
      <c r="G7" s="18">
        <v>16.55</v>
      </c>
      <c r="P7" s="25">
        <f t="shared" si="1"/>
        <v>0</v>
      </c>
    </row>
    <row r="8" spans="1:23">
      <c r="A8" s="23">
        <v>1268815</v>
      </c>
      <c r="B8" s="24" t="s">
        <v>75</v>
      </c>
      <c r="C8" s="24" t="s">
        <v>76</v>
      </c>
      <c r="E8" s="24" t="s">
        <v>47</v>
      </c>
      <c r="F8" s="18">
        <f t="shared" si="0"/>
        <v>0</v>
      </c>
      <c r="G8" s="18">
        <v>16.55</v>
      </c>
      <c r="H8" s="24">
        <v>2</v>
      </c>
      <c r="I8" s="24">
        <f>5+8</f>
        <v>13</v>
      </c>
      <c r="J8" s="24">
        <f>7.5+5</f>
        <v>12.5</v>
      </c>
      <c r="K8" s="24">
        <f>6+5</f>
        <v>11</v>
      </c>
      <c r="L8" s="24">
        <f>6+6</f>
        <v>12</v>
      </c>
      <c r="M8" s="24">
        <f>5+6</f>
        <v>11</v>
      </c>
      <c r="P8" s="25">
        <f t="shared" si="1"/>
        <v>61.5</v>
      </c>
    </row>
    <row r="9" spans="1:23">
      <c r="A9" s="23">
        <v>1268947</v>
      </c>
      <c r="B9" s="24" t="s">
        <v>48</v>
      </c>
      <c r="C9" s="24" t="s">
        <v>49</v>
      </c>
      <c r="E9" s="24" t="s">
        <v>47</v>
      </c>
      <c r="F9" s="18">
        <f t="shared" si="0"/>
        <v>0</v>
      </c>
      <c r="G9" s="29">
        <v>16.55</v>
      </c>
      <c r="H9" s="26">
        <v>7.5</v>
      </c>
      <c r="I9" s="30">
        <f>4.25+5.75</f>
        <v>10</v>
      </c>
      <c r="J9" s="24">
        <f>6.5+9.5</f>
        <v>16</v>
      </c>
      <c r="L9" s="24">
        <f>8.5+3</f>
        <v>11.5</v>
      </c>
      <c r="P9" s="25">
        <f t="shared" si="1"/>
        <v>45</v>
      </c>
    </row>
    <row r="10" spans="1:23">
      <c r="A10" s="23">
        <v>1269951</v>
      </c>
      <c r="B10" s="24" t="s">
        <v>58</v>
      </c>
      <c r="C10" s="24" t="s">
        <v>59</v>
      </c>
      <c r="E10" s="24" t="s">
        <v>47</v>
      </c>
      <c r="F10" s="18">
        <f t="shared" si="0"/>
        <v>0</v>
      </c>
      <c r="G10" s="29">
        <v>16.55</v>
      </c>
      <c r="H10" s="30"/>
      <c r="I10" s="30">
        <f>6</f>
        <v>6</v>
      </c>
      <c r="J10" s="24">
        <f>8.5</f>
        <v>8.5</v>
      </c>
      <c r="K10" s="24">
        <f>14.25+13.5</f>
        <v>27.75</v>
      </c>
      <c r="L10" s="24">
        <f>7+14</f>
        <v>21</v>
      </c>
      <c r="P10" s="25">
        <f t="shared" si="1"/>
        <v>63.25</v>
      </c>
    </row>
    <row r="11" spans="1:23">
      <c r="A11" s="23">
        <v>1268651</v>
      </c>
      <c r="B11" s="24" t="s">
        <v>66</v>
      </c>
      <c r="C11" s="24" t="s">
        <v>67</v>
      </c>
      <c r="E11" s="24" t="s">
        <v>47</v>
      </c>
      <c r="F11" s="18">
        <f t="shared" si="0"/>
        <v>0</v>
      </c>
      <c r="G11" s="18">
        <v>16.55</v>
      </c>
      <c r="H11" s="31">
        <v>2</v>
      </c>
      <c r="I11" s="24">
        <f>5+8.5</f>
        <v>13.5</v>
      </c>
      <c r="J11" s="24">
        <f>6+6</f>
        <v>12</v>
      </c>
      <c r="K11" s="24">
        <f>9+6</f>
        <v>15</v>
      </c>
      <c r="L11" s="24">
        <f>8.5+6</f>
        <v>14.5</v>
      </c>
      <c r="M11" s="24">
        <f>9+6</f>
        <v>15</v>
      </c>
      <c r="P11" s="25">
        <f t="shared" si="1"/>
        <v>72</v>
      </c>
    </row>
    <row r="12" spans="1:23">
      <c r="A12" s="23">
        <v>1267800</v>
      </c>
      <c r="B12" s="24" t="s">
        <v>43</v>
      </c>
      <c r="C12" s="24" t="s">
        <v>44</v>
      </c>
      <c r="E12" s="24" t="s">
        <v>40</v>
      </c>
      <c r="F12" s="18">
        <f t="shared" si="0"/>
        <v>0</v>
      </c>
      <c r="G12" s="18">
        <v>16.55</v>
      </c>
      <c r="K12" s="24">
        <f>6+10+3.5+6</f>
        <v>25.5</v>
      </c>
      <c r="P12" s="25">
        <f t="shared" si="1"/>
        <v>25.5</v>
      </c>
    </row>
    <row r="13" spans="1:23">
      <c r="A13" s="23">
        <v>1268204</v>
      </c>
      <c r="B13" s="24" t="s">
        <v>68</v>
      </c>
      <c r="C13" s="24" t="s">
        <v>69</v>
      </c>
      <c r="E13" s="24" t="s">
        <v>47</v>
      </c>
      <c r="F13" s="18">
        <f t="shared" si="0"/>
        <v>0</v>
      </c>
      <c r="G13" s="18">
        <v>16.55</v>
      </c>
      <c r="H13" s="24">
        <v>9.5</v>
      </c>
      <c r="I13" s="24">
        <f>10.5+2</f>
        <v>12.5</v>
      </c>
      <c r="J13" s="24">
        <f>12.5+12</f>
        <v>24.5</v>
      </c>
      <c r="K13" s="24">
        <f>5+2</f>
        <v>7</v>
      </c>
      <c r="L13" s="24">
        <f>9.5+5.5</f>
        <v>15</v>
      </c>
      <c r="P13" s="25">
        <f t="shared" si="1"/>
        <v>68.5</v>
      </c>
      <c r="Q13" s="24" t="s">
        <v>92</v>
      </c>
    </row>
    <row r="14" spans="1:23">
      <c r="A14" s="23">
        <v>1269944</v>
      </c>
      <c r="B14" s="24" t="s">
        <v>56</v>
      </c>
      <c r="C14" s="24" t="s">
        <v>57</v>
      </c>
      <c r="E14" s="24" t="s">
        <v>47</v>
      </c>
      <c r="F14" s="18">
        <f t="shared" si="0"/>
        <v>0</v>
      </c>
      <c r="G14" s="18">
        <v>16.55</v>
      </c>
      <c r="J14" s="24">
        <f>9+14.25</f>
        <v>23.25</v>
      </c>
      <c r="K14" s="24">
        <f>7+12</f>
        <v>19</v>
      </c>
      <c r="L14" s="24">
        <f>15+15</f>
        <v>30</v>
      </c>
      <c r="P14" s="25">
        <f t="shared" si="1"/>
        <v>72.25</v>
      </c>
    </row>
    <row r="15" spans="1:23">
      <c r="A15" s="23">
        <v>1270683</v>
      </c>
      <c r="B15" s="24" t="s">
        <v>88</v>
      </c>
      <c r="C15" s="24" t="s">
        <v>89</v>
      </c>
      <c r="E15" s="24" t="s">
        <v>47</v>
      </c>
      <c r="F15" s="18">
        <f t="shared" si="0"/>
        <v>0</v>
      </c>
      <c r="G15" s="18">
        <v>16.55</v>
      </c>
      <c r="I15" s="24">
        <f>6.25</f>
        <v>6.25</v>
      </c>
      <c r="J15" s="24">
        <f>5.75+10+6</f>
        <v>21.75</v>
      </c>
      <c r="K15" s="24">
        <f>15</f>
        <v>15</v>
      </c>
      <c r="P15" s="25">
        <f t="shared" si="1"/>
        <v>43</v>
      </c>
    </row>
    <row r="16" spans="1:23">
      <c r="A16" s="23">
        <v>1261969</v>
      </c>
      <c r="B16" s="24" t="s">
        <v>70</v>
      </c>
      <c r="C16" s="24" t="s">
        <v>71</v>
      </c>
      <c r="E16" s="24" t="s">
        <v>47</v>
      </c>
      <c r="F16" s="18">
        <f t="shared" si="0"/>
        <v>8.4499999999999993</v>
      </c>
      <c r="G16" s="18">
        <v>25</v>
      </c>
      <c r="I16" s="24">
        <f>5+11</f>
        <v>16</v>
      </c>
      <c r="J16" s="24">
        <f>8+9</f>
        <v>17</v>
      </c>
      <c r="K16" s="24">
        <f>11+13</f>
        <v>24</v>
      </c>
      <c r="L16" s="24">
        <f>12+8</f>
        <v>20</v>
      </c>
      <c r="P16" s="25">
        <f t="shared" si="1"/>
        <v>77</v>
      </c>
    </row>
    <row r="17" spans="1:17">
      <c r="A17" s="23">
        <v>1270026</v>
      </c>
      <c r="B17" s="24" t="s">
        <v>77</v>
      </c>
      <c r="C17" s="24" t="s">
        <v>78</v>
      </c>
      <c r="E17" s="24" t="s">
        <v>47</v>
      </c>
      <c r="F17" s="18">
        <f t="shared" si="0"/>
        <v>0</v>
      </c>
      <c r="G17" s="18">
        <v>16.55</v>
      </c>
      <c r="J17" s="24">
        <f>2</f>
        <v>2</v>
      </c>
      <c r="K17" s="24">
        <f>1+2</f>
        <v>3</v>
      </c>
      <c r="P17" s="25">
        <f t="shared" si="1"/>
        <v>5</v>
      </c>
    </row>
    <row r="18" spans="1:17">
      <c r="A18" s="23">
        <v>1249188</v>
      </c>
      <c r="B18" s="24" t="s">
        <v>82</v>
      </c>
      <c r="C18" s="24" t="s">
        <v>83</v>
      </c>
      <c r="E18" s="24" t="s">
        <v>47</v>
      </c>
      <c r="F18" s="18">
        <f t="shared" si="0"/>
        <v>2</v>
      </c>
      <c r="G18" s="18">
        <v>18.55</v>
      </c>
      <c r="L18" s="24">
        <f>1.75+8</f>
        <v>9.75</v>
      </c>
      <c r="P18" s="25">
        <f t="shared" si="1"/>
        <v>9.75</v>
      </c>
    </row>
    <row r="19" spans="1:17">
      <c r="A19" s="23">
        <v>1260347</v>
      </c>
      <c r="B19" s="24" t="s">
        <v>80</v>
      </c>
      <c r="C19" s="24" t="s">
        <v>81</v>
      </c>
      <c r="E19" s="24" t="s">
        <v>47</v>
      </c>
      <c r="F19" s="18">
        <f t="shared" si="0"/>
        <v>0</v>
      </c>
      <c r="G19" s="18">
        <v>16.55</v>
      </c>
      <c r="I19" s="24">
        <v>7</v>
      </c>
      <c r="K19" s="24">
        <f>13</f>
        <v>13</v>
      </c>
      <c r="M19" s="24">
        <f>7+5</f>
        <v>12</v>
      </c>
      <c r="P19" s="25">
        <f t="shared" si="1"/>
        <v>32</v>
      </c>
    </row>
    <row r="20" spans="1:17">
      <c r="A20" s="23">
        <v>1255353</v>
      </c>
      <c r="B20" s="33" t="s">
        <v>61</v>
      </c>
      <c r="C20" s="24" t="s">
        <v>60</v>
      </c>
      <c r="F20" s="18">
        <f t="shared" si="0"/>
        <v>0</v>
      </c>
      <c r="G20" s="18">
        <v>16.55</v>
      </c>
      <c r="I20" s="24">
        <f>2+5</f>
        <v>7</v>
      </c>
      <c r="J20" s="24">
        <f>8+6</f>
        <v>14</v>
      </c>
      <c r="P20" s="25">
        <f t="shared" si="1"/>
        <v>21</v>
      </c>
      <c r="Q20" s="24" t="s">
        <v>91</v>
      </c>
    </row>
    <row r="21" spans="1:17">
      <c r="A21" s="23">
        <v>1268816</v>
      </c>
      <c r="B21" s="24" t="s">
        <v>72</v>
      </c>
      <c r="C21" s="24" t="s">
        <v>79</v>
      </c>
      <c r="E21" s="24" t="s">
        <v>47</v>
      </c>
      <c r="F21" s="18">
        <f t="shared" si="0"/>
        <v>0</v>
      </c>
      <c r="G21" s="18">
        <v>16.55</v>
      </c>
      <c r="H21" s="24">
        <v>4.25</v>
      </c>
      <c r="I21" s="24">
        <f>4+7.25</f>
        <v>11.25</v>
      </c>
      <c r="J21" s="24">
        <f>6+6.25</f>
        <v>12.25</v>
      </c>
      <c r="K21" s="24">
        <f>6+8</f>
        <v>14</v>
      </c>
      <c r="L21" s="24">
        <f>3+5.75</f>
        <v>8.75</v>
      </c>
      <c r="P21" s="25">
        <f t="shared" si="1"/>
        <v>50.5</v>
      </c>
    </row>
    <row r="22" spans="1:17">
      <c r="A22" s="23">
        <v>1270019</v>
      </c>
      <c r="B22" s="24" t="s">
        <v>73</v>
      </c>
      <c r="C22" s="24" t="s">
        <v>74</v>
      </c>
      <c r="E22" s="24" t="s">
        <v>47</v>
      </c>
      <c r="F22" s="18">
        <f t="shared" si="0"/>
        <v>0</v>
      </c>
      <c r="G22" s="18">
        <v>16.55</v>
      </c>
      <c r="K22" s="24">
        <f>10</f>
        <v>10</v>
      </c>
      <c r="L22" s="24">
        <f>10</f>
        <v>10</v>
      </c>
      <c r="P22" s="25">
        <f t="shared" si="1"/>
        <v>20</v>
      </c>
    </row>
    <row r="23" spans="1:17">
      <c r="A23" s="23">
        <v>1267873</v>
      </c>
      <c r="B23" s="24" t="s">
        <v>50</v>
      </c>
      <c r="C23" s="24" t="s">
        <v>46</v>
      </c>
      <c r="E23" s="24" t="s">
        <v>47</v>
      </c>
      <c r="F23" s="18">
        <f t="shared" si="0"/>
        <v>0</v>
      </c>
      <c r="G23" s="18">
        <v>16.55</v>
      </c>
      <c r="H23" s="26"/>
      <c r="I23" s="24">
        <f>5+1</f>
        <v>6</v>
      </c>
      <c r="J23" s="24">
        <f>5+3.5</f>
        <v>8.5</v>
      </c>
      <c r="K23" s="24">
        <f>4+6</f>
        <v>10</v>
      </c>
      <c r="L23" s="24">
        <f>10+4.5</f>
        <v>14.5</v>
      </c>
      <c r="P23" s="25">
        <f t="shared" si="1"/>
        <v>39</v>
      </c>
    </row>
    <row r="24" spans="1:17">
      <c r="A24" s="23">
        <v>1268991</v>
      </c>
      <c r="B24" s="24" t="s">
        <v>51</v>
      </c>
      <c r="C24" s="24" t="s">
        <v>52</v>
      </c>
      <c r="E24" s="24" t="s">
        <v>47</v>
      </c>
      <c r="F24" s="18">
        <f t="shared" si="0"/>
        <v>0</v>
      </c>
      <c r="G24" s="18">
        <v>16.55</v>
      </c>
      <c r="H24" s="26">
        <v>4.25</v>
      </c>
      <c r="I24" s="24">
        <f>8.25+3.25</f>
        <v>11.5</v>
      </c>
      <c r="J24" s="24">
        <f>11.5+4.5</f>
        <v>16</v>
      </c>
      <c r="K24" s="24">
        <f>11.5+4.25</f>
        <v>15.75</v>
      </c>
      <c r="L24" s="24">
        <f>5.5+2.25</f>
        <v>7.75</v>
      </c>
      <c r="P24" s="25">
        <f t="shared" si="1"/>
        <v>55.25</v>
      </c>
    </row>
    <row r="25" spans="1:17">
      <c r="A25" s="23">
        <v>1269901</v>
      </c>
      <c r="B25" s="24" t="s">
        <v>54</v>
      </c>
      <c r="C25" s="24" t="s">
        <v>55</v>
      </c>
      <c r="E25" s="24" t="s">
        <v>47</v>
      </c>
      <c r="F25" s="18">
        <f t="shared" si="0"/>
        <v>0</v>
      </c>
      <c r="G25" s="18">
        <v>16.55</v>
      </c>
      <c r="L25" s="24">
        <f>4</f>
        <v>4</v>
      </c>
      <c r="P25" s="25">
        <f t="shared" si="1"/>
        <v>4</v>
      </c>
    </row>
    <row r="26" spans="1:17">
      <c r="F26" s="18">
        <f t="shared" si="0"/>
        <v>-16.55</v>
      </c>
      <c r="P26" s="25">
        <f t="shared" si="1"/>
        <v>0</v>
      </c>
    </row>
    <row r="27" spans="1:17">
      <c r="F27" s="18">
        <f t="shared" si="0"/>
        <v>-16.55</v>
      </c>
      <c r="P27" s="25">
        <f t="shared" si="1"/>
        <v>0</v>
      </c>
    </row>
    <row r="28" spans="1:17">
      <c r="F28" s="18">
        <f t="shared" si="0"/>
        <v>-16.55</v>
      </c>
      <c r="P28" s="25">
        <f t="shared" si="1"/>
        <v>0</v>
      </c>
    </row>
    <row r="29" spans="1:17">
      <c r="F29" s="18">
        <f t="shared" si="0"/>
        <v>-16.55</v>
      </c>
      <c r="P29" s="25">
        <f t="shared" si="1"/>
        <v>0</v>
      </c>
    </row>
    <row r="30" spans="1:17">
      <c r="F30" s="18">
        <f t="shared" si="0"/>
        <v>-16.55</v>
      </c>
      <c r="P30" s="25">
        <f t="shared" si="1"/>
        <v>0</v>
      </c>
    </row>
    <row r="31" spans="1:17">
      <c r="F31" s="18">
        <f t="shared" si="0"/>
        <v>-16.55</v>
      </c>
      <c r="P31" s="25">
        <f t="shared" si="1"/>
        <v>0</v>
      </c>
    </row>
    <row r="32" spans="1:17">
      <c r="F32" s="18">
        <f t="shared" si="0"/>
        <v>-16.55</v>
      </c>
      <c r="P32" s="25">
        <f t="shared" si="1"/>
        <v>0</v>
      </c>
    </row>
    <row r="33" spans="6:16">
      <c r="F33" s="18">
        <f t="shared" si="0"/>
        <v>-16.55</v>
      </c>
      <c r="P33" s="25">
        <f t="shared" si="1"/>
        <v>0</v>
      </c>
    </row>
    <row r="34" spans="6:16">
      <c r="F34" s="18">
        <f t="shared" si="0"/>
        <v>-16.55</v>
      </c>
      <c r="P34" s="25">
        <f t="shared" si="1"/>
        <v>0</v>
      </c>
    </row>
    <row r="35" spans="6:16">
      <c r="F35" s="18">
        <f t="shared" si="0"/>
        <v>-16.55</v>
      </c>
      <c r="P35" s="25">
        <f t="shared" si="1"/>
        <v>0</v>
      </c>
    </row>
    <row r="36" spans="6:16">
      <c r="F36" s="18">
        <f t="shared" si="0"/>
        <v>-16.55</v>
      </c>
      <c r="P36" s="25">
        <f t="shared" si="1"/>
        <v>0</v>
      </c>
    </row>
    <row r="37" spans="6:16">
      <c r="F37" s="18">
        <f t="shared" si="0"/>
        <v>-16.55</v>
      </c>
      <c r="P37" s="25">
        <f t="shared" ref="P37:P68" si="2">SUM(H37:O37)</f>
        <v>0</v>
      </c>
    </row>
    <row r="38" spans="6:16">
      <c r="F38" s="18">
        <f t="shared" si="0"/>
        <v>-16.55</v>
      </c>
      <c r="P38" s="25">
        <f t="shared" si="2"/>
        <v>0</v>
      </c>
    </row>
    <row r="39" spans="6:16">
      <c r="F39" s="18">
        <f t="shared" si="0"/>
        <v>-16.55</v>
      </c>
      <c r="P39" s="25">
        <f t="shared" si="2"/>
        <v>0</v>
      </c>
    </row>
    <row r="40" spans="6:16">
      <c r="F40" s="18">
        <f t="shared" si="0"/>
        <v>-16.55</v>
      </c>
      <c r="P40" s="25">
        <f t="shared" si="2"/>
        <v>0</v>
      </c>
    </row>
    <row r="41" spans="6:16">
      <c r="F41" s="18">
        <f t="shared" si="0"/>
        <v>-16.55</v>
      </c>
      <c r="P41" s="25">
        <f t="shared" si="2"/>
        <v>0</v>
      </c>
    </row>
    <row r="42" spans="6:16">
      <c r="F42" s="18">
        <f t="shared" si="0"/>
        <v>-16.55</v>
      </c>
      <c r="P42" s="25">
        <f t="shared" si="2"/>
        <v>0</v>
      </c>
    </row>
    <row r="43" spans="6:16">
      <c r="F43" s="18">
        <f t="shared" si="0"/>
        <v>-16.55</v>
      </c>
      <c r="P43" s="25">
        <f t="shared" si="2"/>
        <v>0</v>
      </c>
    </row>
    <row r="44" spans="6:16">
      <c r="F44" s="18">
        <f t="shared" si="0"/>
        <v>-16.55</v>
      </c>
      <c r="P44" s="25">
        <f t="shared" si="2"/>
        <v>0</v>
      </c>
    </row>
    <row r="45" spans="6:16">
      <c r="F45" s="18">
        <f t="shared" si="0"/>
        <v>-16.55</v>
      </c>
      <c r="P45" s="25">
        <f t="shared" si="2"/>
        <v>0</v>
      </c>
    </row>
    <row r="46" spans="6:16">
      <c r="F46" s="18">
        <f t="shared" si="0"/>
        <v>-16.55</v>
      </c>
      <c r="P46" s="25">
        <f t="shared" si="2"/>
        <v>0</v>
      </c>
    </row>
    <row r="47" spans="6:16">
      <c r="F47" s="18">
        <f t="shared" si="0"/>
        <v>-16.55</v>
      </c>
      <c r="P47" s="25">
        <f t="shared" si="2"/>
        <v>0</v>
      </c>
    </row>
    <row r="48" spans="6:16">
      <c r="F48" s="18">
        <f t="shared" si="0"/>
        <v>-16.55</v>
      </c>
      <c r="P48" s="25">
        <f t="shared" si="2"/>
        <v>0</v>
      </c>
    </row>
    <row r="49" spans="6:16">
      <c r="F49" s="18">
        <f t="shared" si="0"/>
        <v>-16.55</v>
      </c>
      <c r="P49" s="25">
        <f t="shared" si="2"/>
        <v>0</v>
      </c>
    </row>
    <row r="50" spans="6:16">
      <c r="F50" s="18">
        <f t="shared" si="0"/>
        <v>-16.55</v>
      </c>
      <c r="P50" s="25">
        <f t="shared" si="2"/>
        <v>0</v>
      </c>
    </row>
    <row r="51" spans="6:16">
      <c r="F51" s="18">
        <f t="shared" si="0"/>
        <v>-16.55</v>
      </c>
      <c r="P51" s="25">
        <f t="shared" si="2"/>
        <v>0</v>
      </c>
    </row>
    <row r="52" spans="6:16">
      <c r="F52" s="18">
        <f t="shared" si="0"/>
        <v>-16.55</v>
      </c>
      <c r="P52" s="25">
        <f t="shared" si="2"/>
        <v>0</v>
      </c>
    </row>
    <row r="53" spans="6:16">
      <c r="F53" s="18">
        <f t="shared" si="0"/>
        <v>-16.55</v>
      </c>
      <c r="P53" s="25">
        <f t="shared" si="2"/>
        <v>0</v>
      </c>
    </row>
    <row r="54" spans="6:16">
      <c r="F54" s="18">
        <f t="shared" si="0"/>
        <v>-16.55</v>
      </c>
      <c r="P54" s="25">
        <f t="shared" si="2"/>
        <v>0</v>
      </c>
    </row>
    <row r="55" spans="6:16">
      <c r="F55" s="18">
        <f t="shared" si="0"/>
        <v>-16.55</v>
      </c>
      <c r="P55" s="25">
        <f t="shared" si="2"/>
        <v>0</v>
      </c>
    </row>
    <row r="56" spans="6:16">
      <c r="F56" s="18">
        <f t="shared" si="0"/>
        <v>-16.55</v>
      </c>
      <c r="P56" s="25">
        <f t="shared" si="2"/>
        <v>0</v>
      </c>
    </row>
    <row r="57" spans="6:16">
      <c r="F57" s="18">
        <f t="shared" si="0"/>
        <v>-16.55</v>
      </c>
      <c r="P57" s="25">
        <f t="shared" si="2"/>
        <v>0</v>
      </c>
    </row>
    <row r="58" spans="6:16">
      <c r="F58" s="18">
        <f t="shared" si="0"/>
        <v>-16.55</v>
      </c>
      <c r="P58" s="25">
        <f t="shared" si="2"/>
        <v>0</v>
      </c>
    </row>
    <row r="59" spans="6:16">
      <c r="F59" s="18">
        <f t="shared" si="0"/>
        <v>-16.55</v>
      </c>
      <c r="P59" s="25">
        <f t="shared" si="2"/>
        <v>0</v>
      </c>
    </row>
    <row r="60" spans="6:16">
      <c r="F60" s="18">
        <f t="shared" si="0"/>
        <v>-16.55</v>
      </c>
      <c r="P60" s="25">
        <f t="shared" si="2"/>
        <v>0</v>
      </c>
    </row>
    <row r="61" spans="6:16">
      <c r="F61" s="18">
        <f t="shared" si="0"/>
        <v>-16.55</v>
      </c>
      <c r="P61" s="25">
        <f t="shared" si="2"/>
        <v>0</v>
      </c>
    </row>
    <row r="62" spans="6:16">
      <c r="F62" s="18">
        <f t="shared" si="0"/>
        <v>-16.55</v>
      </c>
      <c r="P62" s="25">
        <f t="shared" si="2"/>
        <v>0</v>
      </c>
    </row>
    <row r="63" spans="6:16">
      <c r="F63" s="18">
        <f t="shared" si="0"/>
        <v>-16.55</v>
      </c>
      <c r="P63" s="25">
        <f t="shared" si="2"/>
        <v>0</v>
      </c>
    </row>
    <row r="64" spans="6:16">
      <c r="F64" s="18">
        <f t="shared" si="0"/>
        <v>-16.55</v>
      </c>
      <c r="P64" s="25">
        <f t="shared" si="2"/>
        <v>0</v>
      </c>
    </row>
    <row r="65" spans="6:16">
      <c r="F65" s="18">
        <f t="shared" si="0"/>
        <v>-16.55</v>
      </c>
      <c r="P65" s="25">
        <f t="shared" si="2"/>
        <v>0</v>
      </c>
    </row>
    <row r="66" spans="6:16">
      <c r="F66" s="18">
        <f t="shared" si="0"/>
        <v>-16.55</v>
      </c>
      <c r="P66" s="25">
        <f t="shared" si="2"/>
        <v>0</v>
      </c>
    </row>
    <row r="67" spans="6:16">
      <c r="F67" s="18">
        <f t="shared" si="0"/>
        <v>-16.55</v>
      </c>
      <c r="P67" s="25">
        <f t="shared" si="2"/>
        <v>0</v>
      </c>
    </row>
    <row r="68" spans="6:16">
      <c r="F68" s="18">
        <f t="shared" si="0"/>
        <v>-16.55</v>
      </c>
      <c r="P68" s="25">
        <f t="shared" si="2"/>
        <v>0</v>
      </c>
    </row>
    <row r="69" spans="6:16">
      <c r="F69" s="18">
        <f t="shared" ref="F69:F132" si="3">G69-16.55</f>
        <v>-16.55</v>
      </c>
      <c r="P69" s="25">
        <f t="shared" ref="P69:P100" si="4">SUM(H69:O69)</f>
        <v>0</v>
      </c>
    </row>
    <row r="70" spans="6:16">
      <c r="F70" s="18">
        <f t="shared" si="3"/>
        <v>-16.55</v>
      </c>
      <c r="P70" s="25">
        <f t="shared" si="4"/>
        <v>0</v>
      </c>
    </row>
    <row r="71" spans="6:16">
      <c r="F71" s="18">
        <f t="shared" si="3"/>
        <v>-16.55</v>
      </c>
      <c r="P71" s="25">
        <f t="shared" si="4"/>
        <v>0</v>
      </c>
    </row>
    <row r="72" spans="6:16">
      <c r="F72" s="18">
        <f t="shared" si="3"/>
        <v>-16.55</v>
      </c>
      <c r="P72" s="25">
        <f t="shared" si="4"/>
        <v>0</v>
      </c>
    </row>
    <row r="73" spans="6:16">
      <c r="F73" s="18">
        <f t="shared" si="3"/>
        <v>-16.55</v>
      </c>
      <c r="P73" s="25">
        <f t="shared" si="4"/>
        <v>0</v>
      </c>
    </row>
    <row r="74" spans="6:16">
      <c r="F74" s="18">
        <f t="shared" si="3"/>
        <v>-16.55</v>
      </c>
      <c r="P74" s="25">
        <f t="shared" si="4"/>
        <v>0</v>
      </c>
    </row>
    <row r="75" spans="6:16">
      <c r="F75" s="18">
        <f t="shared" si="3"/>
        <v>-16.55</v>
      </c>
      <c r="P75" s="25">
        <f t="shared" si="4"/>
        <v>0</v>
      </c>
    </row>
    <row r="76" spans="6:16">
      <c r="F76" s="18">
        <f t="shared" si="3"/>
        <v>-16.55</v>
      </c>
      <c r="P76" s="25">
        <f t="shared" si="4"/>
        <v>0</v>
      </c>
    </row>
    <row r="77" spans="6:16">
      <c r="F77" s="18">
        <f t="shared" si="3"/>
        <v>-16.55</v>
      </c>
      <c r="P77" s="25">
        <f t="shared" si="4"/>
        <v>0</v>
      </c>
    </row>
    <row r="78" spans="6:16">
      <c r="F78" s="18">
        <f t="shared" si="3"/>
        <v>-16.55</v>
      </c>
      <c r="P78" s="25">
        <f t="shared" si="4"/>
        <v>0</v>
      </c>
    </row>
    <row r="79" spans="6:16">
      <c r="F79" s="18">
        <f t="shared" si="3"/>
        <v>-16.55</v>
      </c>
      <c r="P79" s="25">
        <f t="shared" si="4"/>
        <v>0</v>
      </c>
    </row>
    <row r="80" spans="6:16">
      <c r="F80" s="18">
        <f t="shared" si="3"/>
        <v>-16.55</v>
      </c>
      <c r="P80" s="25">
        <f t="shared" si="4"/>
        <v>0</v>
      </c>
    </row>
    <row r="81" spans="6:16">
      <c r="F81" s="18">
        <f t="shared" si="3"/>
        <v>-16.55</v>
      </c>
      <c r="P81" s="25">
        <f t="shared" si="4"/>
        <v>0</v>
      </c>
    </row>
    <row r="82" spans="6:16">
      <c r="F82" s="18">
        <f t="shared" si="3"/>
        <v>-16.55</v>
      </c>
      <c r="P82" s="25">
        <f t="shared" si="4"/>
        <v>0</v>
      </c>
    </row>
    <row r="83" spans="6:16">
      <c r="F83" s="18">
        <f t="shared" si="3"/>
        <v>-16.55</v>
      </c>
      <c r="P83" s="25">
        <f t="shared" si="4"/>
        <v>0</v>
      </c>
    </row>
    <row r="84" spans="6:16">
      <c r="F84" s="18">
        <f t="shared" si="3"/>
        <v>-16.55</v>
      </c>
      <c r="P84" s="25">
        <f t="shared" si="4"/>
        <v>0</v>
      </c>
    </row>
    <row r="85" spans="6:16">
      <c r="F85" s="18">
        <f t="shared" si="3"/>
        <v>-16.55</v>
      </c>
      <c r="P85" s="25">
        <f t="shared" si="4"/>
        <v>0</v>
      </c>
    </row>
    <row r="86" spans="6:16">
      <c r="F86" s="18">
        <f t="shared" si="3"/>
        <v>-16.55</v>
      </c>
      <c r="P86" s="25">
        <f t="shared" si="4"/>
        <v>0</v>
      </c>
    </row>
    <row r="87" spans="6:16">
      <c r="F87" s="18">
        <f t="shared" si="3"/>
        <v>-16.55</v>
      </c>
      <c r="P87" s="25">
        <f t="shared" si="4"/>
        <v>0</v>
      </c>
    </row>
    <row r="88" spans="6:16">
      <c r="F88" s="18">
        <f t="shared" si="3"/>
        <v>-16.55</v>
      </c>
      <c r="P88" s="25">
        <f t="shared" si="4"/>
        <v>0</v>
      </c>
    </row>
    <row r="89" spans="6:16">
      <c r="F89" s="18">
        <f t="shared" si="3"/>
        <v>-16.55</v>
      </c>
      <c r="P89" s="25">
        <f t="shared" si="4"/>
        <v>0</v>
      </c>
    </row>
    <row r="90" spans="6:16">
      <c r="F90" s="18">
        <f t="shared" si="3"/>
        <v>-16.55</v>
      </c>
      <c r="P90" s="25">
        <f t="shared" si="4"/>
        <v>0</v>
      </c>
    </row>
    <row r="91" spans="6:16">
      <c r="F91" s="18">
        <f t="shared" si="3"/>
        <v>-16.55</v>
      </c>
      <c r="P91" s="25">
        <f t="shared" si="4"/>
        <v>0</v>
      </c>
    </row>
    <row r="92" spans="6:16">
      <c r="F92" s="18">
        <f t="shared" si="3"/>
        <v>-16.55</v>
      </c>
      <c r="P92" s="25">
        <f t="shared" si="4"/>
        <v>0</v>
      </c>
    </row>
    <row r="93" spans="6:16">
      <c r="F93" s="18">
        <f t="shared" si="3"/>
        <v>-16.55</v>
      </c>
      <c r="P93" s="25">
        <f t="shared" si="4"/>
        <v>0</v>
      </c>
    </row>
    <row r="94" spans="6:16">
      <c r="F94" s="18">
        <f t="shared" si="3"/>
        <v>-16.55</v>
      </c>
      <c r="P94" s="25">
        <f t="shared" si="4"/>
        <v>0</v>
      </c>
    </row>
    <row r="95" spans="6:16">
      <c r="F95" s="18">
        <f t="shared" si="3"/>
        <v>-16.55</v>
      </c>
      <c r="P95" s="25">
        <f t="shared" si="4"/>
        <v>0</v>
      </c>
    </row>
    <row r="96" spans="6:16">
      <c r="F96" s="18">
        <f t="shared" si="3"/>
        <v>-16.55</v>
      </c>
      <c r="P96" s="25">
        <f t="shared" si="4"/>
        <v>0</v>
      </c>
    </row>
    <row r="97" spans="6:16">
      <c r="F97" s="18">
        <f t="shared" si="3"/>
        <v>-16.55</v>
      </c>
      <c r="P97" s="25">
        <f t="shared" si="4"/>
        <v>0</v>
      </c>
    </row>
    <row r="98" spans="6:16">
      <c r="F98" s="18">
        <f t="shared" si="3"/>
        <v>-16.55</v>
      </c>
      <c r="P98" s="25">
        <f t="shared" si="4"/>
        <v>0</v>
      </c>
    </row>
    <row r="99" spans="6:16">
      <c r="F99" s="18">
        <f t="shared" si="3"/>
        <v>-16.55</v>
      </c>
      <c r="P99" s="25">
        <f t="shared" si="4"/>
        <v>0</v>
      </c>
    </row>
    <row r="100" spans="6:16">
      <c r="F100" s="18">
        <f t="shared" si="3"/>
        <v>-16.55</v>
      </c>
      <c r="P100" s="25">
        <f t="shared" si="4"/>
        <v>0</v>
      </c>
    </row>
    <row r="101" spans="6:16">
      <c r="F101" s="18">
        <f t="shared" si="3"/>
        <v>-16.55</v>
      </c>
      <c r="P101" s="25">
        <f t="shared" ref="P101:P132" si="5">SUM(H101:O101)</f>
        <v>0</v>
      </c>
    </row>
    <row r="102" spans="6:16">
      <c r="F102" s="18">
        <f t="shared" si="3"/>
        <v>-16.55</v>
      </c>
      <c r="P102" s="25">
        <f t="shared" si="5"/>
        <v>0</v>
      </c>
    </row>
    <row r="103" spans="6:16">
      <c r="F103" s="18">
        <f t="shared" si="3"/>
        <v>-16.55</v>
      </c>
      <c r="P103" s="25">
        <f t="shared" si="5"/>
        <v>0</v>
      </c>
    </row>
    <row r="104" spans="6:16">
      <c r="F104" s="18">
        <f t="shared" si="3"/>
        <v>-16.55</v>
      </c>
      <c r="P104" s="25">
        <f t="shared" si="5"/>
        <v>0</v>
      </c>
    </row>
    <row r="105" spans="6:16">
      <c r="F105" s="18">
        <f t="shared" si="3"/>
        <v>-16.55</v>
      </c>
      <c r="P105" s="25">
        <f t="shared" si="5"/>
        <v>0</v>
      </c>
    </row>
    <row r="106" spans="6:16">
      <c r="F106" s="18">
        <f t="shared" si="3"/>
        <v>-16.55</v>
      </c>
      <c r="P106" s="25">
        <f t="shared" si="5"/>
        <v>0</v>
      </c>
    </row>
    <row r="107" spans="6:16">
      <c r="F107" s="18">
        <f t="shared" si="3"/>
        <v>-16.55</v>
      </c>
      <c r="P107" s="25">
        <f t="shared" si="5"/>
        <v>0</v>
      </c>
    </row>
    <row r="108" spans="6:16">
      <c r="F108" s="18">
        <f t="shared" si="3"/>
        <v>-16.55</v>
      </c>
      <c r="P108" s="25">
        <f t="shared" si="5"/>
        <v>0</v>
      </c>
    </row>
    <row r="109" spans="6:16">
      <c r="F109" s="18">
        <f t="shared" si="3"/>
        <v>-16.55</v>
      </c>
      <c r="P109" s="25">
        <f t="shared" si="5"/>
        <v>0</v>
      </c>
    </row>
    <row r="110" spans="6:16">
      <c r="F110" s="18">
        <f t="shared" si="3"/>
        <v>-16.55</v>
      </c>
      <c r="P110" s="25">
        <f t="shared" si="5"/>
        <v>0</v>
      </c>
    </row>
    <row r="111" spans="6:16">
      <c r="F111" s="18">
        <f t="shared" si="3"/>
        <v>-16.55</v>
      </c>
      <c r="P111" s="25">
        <f t="shared" si="5"/>
        <v>0</v>
      </c>
    </row>
    <row r="112" spans="6:16">
      <c r="F112" s="18">
        <f t="shared" si="3"/>
        <v>-16.55</v>
      </c>
      <c r="P112" s="25">
        <f t="shared" si="5"/>
        <v>0</v>
      </c>
    </row>
    <row r="113" spans="6:16">
      <c r="F113" s="18">
        <f t="shared" si="3"/>
        <v>-16.55</v>
      </c>
      <c r="P113" s="25">
        <f t="shared" si="5"/>
        <v>0</v>
      </c>
    </row>
    <row r="114" spans="6:16">
      <c r="F114" s="18">
        <f t="shared" si="3"/>
        <v>-16.55</v>
      </c>
      <c r="P114" s="25">
        <f t="shared" si="5"/>
        <v>0</v>
      </c>
    </row>
    <row r="115" spans="6:16">
      <c r="F115" s="18">
        <f t="shared" si="3"/>
        <v>-16.55</v>
      </c>
      <c r="P115" s="25">
        <f t="shared" si="5"/>
        <v>0</v>
      </c>
    </row>
    <row r="116" spans="6:16">
      <c r="F116" s="18">
        <f t="shared" si="3"/>
        <v>-16.55</v>
      </c>
      <c r="P116" s="25">
        <f t="shared" si="5"/>
        <v>0</v>
      </c>
    </row>
    <row r="117" spans="6:16">
      <c r="F117" s="18">
        <f t="shared" si="3"/>
        <v>-16.55</v>
      </c>
      <c r="P117" s="25">
        <f t="shared" si="5"/>
        <v>0</v>
      </c>
    </row>
    <row r="118" spans="6:16">
      <c r="F118" s="18">
        <f t="shared" si="3"/>
        <v>-16.55</v>
      </c>
      <c r="P118" s="25">
        <f t="shared" si="5"/>
        <v>0</v>
      </c>
    </row>
    <row r="119" spans="6:16">
      <c r="F119" s="18">
        <f t="shared" si="3"/>
        <v>-16.55</v>
      </c>
      <c r="P119" s="25">
        <f t="shared" si="5"/>
        <v>0</v>
      </c>
    </row>
    <row r="120" spans="6:16">
      <c r="F120" s="18">
        <f t="shared" si="3"/>
        <v>-16.55</v>
      </c>
      <c r="P120" s="25">
        <f t="shared" si="5"/>
        <v>0</v>
      </c>
    </row>
    <row r="121" spans="6:16">
      <c r="F121" s="18">
        <f t="shared" si="3"/>
        <v>-16.55</v>
      </c>
      <c r="P121" s="25">
        <f t="shared" si="5"/>
        <v>0</v>
      </c>
    </row>
    <row r="122" spans="6:16">
      <c r="F122" s="18">
        <f t="shared" si="3"/>
        <v>-16.55</v>
      </c>
      <c r="P122" s="25">
        <f t="shared" si="5"/>
        <v>0</v>
      </c>
    </row>
    <row r="123" spans="6:16">
      <c r="F123" s="18">
        <f t="shared" si="3"/>
        <v>-16.55</v>
      </c>
      <c r="P123" s="25">
        <f t="shared" si="5"/>
        <v>0</v>
      </c>
    </row>
    <row r="124" spans="6:16">
      <c r="F124" s="18">
        <f t="shared" si="3"/>
        <v>-16.55</v>
      </c>
      <c r="P124" s="25">
        <f t="shared" si="5"/>
        <v>0</v>
      </c>
    </row>
    <row r="125" spans="6:16">
      <c r="F125" s="18">
        <f t="shared" si="3"/>
        <v>-16.55</v>
      </c>
      <c r="P125" s="25">
        <f t="shared" si="5"/>
        <v>0</v>
      </c>
    </row>
    <row r="126" spans="6:16">
      <c r="F126" s="18">
        <f t="shared" si="3"/>
        <v>-16.55</v>
      </c>
      <c r="P126" s="25">
        <f t="shared" si="5"/>
        <v>0</v>
      </c>
    </row>
    <row r="127" spans="6:16">
      <c r="F127" s="18">
        <f t="shared" si="3"/>
        <v>-16.55</v>
      </c>
      <c r="P127" s="25">
        <f t="shared" si="5"/>
        <v>0</v>
      </c>
    </row>
    <row r="128" spans="6:16">
      <c r="F128" s="18">
        <f t="shared" si="3"/>
        <v>-16.55</v>
      </c>
      <c r="P128" s="25">
        <f t="shared" si="5"/>
        <v>0</v>
      </c>
    </row>
    <row r="129" spans="6:16">
      <c r="F129" s="18">
        <f t="shared" si="3"/>
        <v>-16.55</v>
      </c>
      <c r="P129" s="25">
        <f t="shared" si="5"/>
        <v>0</v>
      </c>
    </row>
    <row r="130" spans="6:16">
      <c r="F130" s="18">
        <f t="shared" si="3"/>
        <v>-16.55</v>
      </c>
      <c r="P130" s="25">
        <f t="shared" si="5"/>
        <v>0</v>
      </c>
    </row>
    <row r="131" spans="6:16">
      <c r="F131" s="18">
        <f t="shared" si="3"/>
        <v>-16.55</v>
      </c>
      <c r="P131" s="25">
        <f t="shared" si="5"/>
        <v>0</v>
      </c>
    </row>
    <row r="132" spans="6:16">
      <c r="F132" s="18">
        <f t="shared" si="3"/>
        <v>-16.55</v>
      </c>
      <c r="P132" s="25">
        <f t="shared" si="5"/>
        <v>0</v>
      </c>
    </row>
    <row r="133" spans="6:16">
      <c r="F133" s="18">
        <f t="shared" ref="F133:F196" si="6">G133-16.55</f>
        <v>-16.55</v>
      </c>
      <c r="P133" s="25">
        <f t="shared" ref="P133:P164" si="7">SUM(H133:O133)</f>
        <v>0</v>
      </c>
    </row>
    <row r="134" spans="6:16">
      <c r="F134" s="18">
        <f t="shared" si="6"/>
        <v>-16.55</v>
      </c>
      <c r="P134" s="25">
        <f t="shared" si="7"/>
        <v>0</v>
      </c>
    </row>
    <row r="135" spans="6:16">
      <c r="F135" s="18">
        <f t="shared" si="6"/>
        <v>-16.55</v>
      </c>
      <c r="P135" s="25">
        <f t="shared" si="7"/>
        <v>0</v>
      </c>
    </row>
    <row r="136" spans="6:16">
      <c r="F136" s="18">
        <f t="shared" si="6"/>
        <v>-16.55</v>
      </c>
      <c r="P136" s="25">
        <f t="shared" si="7"/>
        <v>0</v>
      </c>
    </row>
    <row r="137" spans="6:16">
      <c r="F137" s="18">
        <f t="shared" si="6"/>
        <v>-16.55</v>
      </c>
      <c r="P137" s="25">
        <f t="shared" si="7"/>
        <v>0</v>
      </c>
    </row>
    <row r="138" spans="6:16">
      <c r="F138" s="18">
        <f t="shared" si="6"/>
        <v>-16.55</v>
      </c>
      <c r="P138" s="25">
        <f t="shared" si="7"/>
        <v>0</v>
      </c>
    </row>
    <row r="139" spans="6:16">
      <c r="F139" s="18">
        <f t="shared" si="6"/>
        <v>-16.55</v>
      </c>
      <c r="P139" s="25">
        <f t="shared" si="7"/>
        <v>0</v>
      </c>
    </row>
    <row r="140" spans="6:16">
      <c r="F140" s="18">
        <f t="shared" si="6"/>
        <v>-16.55</v>
      </c>
      <c r="P140" s="25">
        <f t="shared" si="7"/>
        <v>0</v>
      </c>
    </row>
    <row r="141" spans="6:16">
      <c r="F141" s="18">
        <f t="shared" si="6"/>
        <v>-16.55</v>
      </c>
      <c r="P141" s="25">
        <f t="shared" si="7"/>
        <v>0</v>
      </c>
    </row>
    <row r="142" spans="6:16">
      <c r="F142" s="18">
        <f t="shared" si="6"/>
        <v>-16.55</v>
      </c>
      <c r="P142" s="25">
        <f t="shared" si="7"/>
        <v>0</v>
      </c>
    </row>
    <row r="143" spans="6:16">
      <c r="F143" s="18">
        <f t="shared" si="6"/>
        <v>-16.55</v>
      </c>
      <c r="P143" s="25">
        <f t="shared" si="7"/>
        <v>0</v>
      </c>
    </row>
    <row r="144" spans="6:16">
      <c r="F144" s="18">
        <f t="shared" si="6"/>
        <v>-16.55</v>
      </c>
      <c r="P144" s="25">
        <f t="shared" si="7"/>
        <v>0</v>
      </c>
    </row>
    <row r="145" spans="6:16">
      <c r="F145" s="18">
        <f t="shared" si="6"/>
        <v>-16.55</v>
      </c>
      <c r="P145" s="25">
        <f t="shared" si="7"/>
        <v>0</v>
      </c>
    </row>
    <row r="146" spans="6:16">
      <c r="F146" s="18">
        <f t="shared" si="6"/>
        <v>-16.55</v>
      </c>
      <c r="P146" s="25">
        <f t="shared" si="7"/>
        <v>0</v>
      </c>
    </row>
    <row r="147" spans="6:16">
      <c r="F147" s="18">
        <f t="shared" si="6"/>
        <v>-16.55</v>
      </c>
      <c r="P147" s="25">
        <f t="shared" si="7"/>
        <v>0</v>
      </c>
    </row>
    <row r="148" spans="6:16">
      <c r="F148" s="18">
        <f t="shared" si="6"/>
        <v>-16.55</v>
      </c>
      <c r="P148" s="25">
        <f t="shared" si="7"/>
        <v>0</v>
      </c>
    </row>
    <row r="149" spans="6:16">
      <c r="F149" s="18">
        <f t="shared" si="6"/>
        <v>-16.55</v>
      </c>
      <c r="P149" s="25">
        <f t="shared" si="7"/>
        <v>0</v>
      </c>
    </row>
    <row r="150" spans="6:16">
      <c r="F150" s="18">
        <f t="shared" si="6"/>
        <v>-16.55</v>
      </c>
      <c r="P150" s="25">
        <f t="shared" si="7"/>
        <v>0</v>
      </c>
    </row>
    <row r="151" spans="6:16">
      <c r="F151" s="18">
        <f t="shared" si="6"/>
        <v>-16.55</v>
      </c>
      <c r="P151" s="25">
        <f t="shared" si="7"/>
        <v>0</v>
      </c>
    </row>
    <row r="152" spans="6:16">
      <c r="F152" s="18">
        <f t="shared" si="6"/>
        <v>-16.55</v>
      </c>
      <c r="P152" s="25">
        <f t="shared" si="7"/>
        <v>0</v>
      </c>
    </row>
    <row r="153" spans="6:16">
      <c r="F153" s="18">
        <f t="shared" si="6"/>
        <v>-16.55</v>
      </c>
      <c r="P153" s="25">
        <f t="shared" si="7"/>
        <v>0</v>
      </c>
    </row>
    <row r="154" spans="6:16">
      <c r="F154" s="18">
        <f t="shared" si="6"/>
        <v>-16.55</v>
      </c>
      <c r="P154" s="25">
        <f t="shared" si="7"/>
        <v>0</v>
      </c>
    </row>
    <row r="155" spans="6:16">
      <c r="F155" s="18">
        <f t="shared" si="6"/>
        <v>-16.55</v>
      </c>
      <c r="P155" s="25">
        <f t="shared" si="7"/>
        <v>0</v>
      </c>
    </row>
    <row r="156" spans="6:16">
      <c r="F156" s="18">
        <f t="shared" si="6"/>
        <v>-16.55</v>
      </c>
      <c r="P156" s="25">
        <f t="shared" si="7"/>
        <v>0</v>
      </c>
    </row>
    <row r="157" spans="6:16">
      <c r="F157" s="18">
        <f t="shared" si="6"/>
        <v>-16.55</v>
      </c>
      <c r="P157" s="25">
        <f t="shared" si="7"/>
        <v>0</v>
      </c>
    </row>
    <row r="158" spans="6:16">
      <c r="F158" s="18">
        <f t="shared" si="6"/>
        <v>-16.55</v>
      </c>
      <c r="P158" s="25">
        <f t="shared" si="7"/>
        <v>0</v>
      </c>
    </row>
    <row r="159" spans="6:16">
      <c r="F159" s="18">
        <f t="shared" si="6"/>
        <v>-16.55</v>
      </c>
      <c r="P159" s="25">
        <f t="shared" si="7"/>
        <v>0</v>
      </c>
    </row>
    <row r="160" spans="6:16">
      <c r="F160" s="18">
        <f t="shared" si="6"/>
        <v>-16.55</v>
      </c>
      <c r="P160" s="25">
        <f t="shared" si="7"/>
        <v>0</v>
      </c>
    </row>
    <row r="161" spans="6:16">
      <c r="F161" s="18">
        <f t="shared" si="6"/>
        <v>-16.55</v>
      </c>
      <c r="P161" s="25">
        <f t="shared" si="7"/>
        <v>0</v>
      </c>
    </row>
    <row r="162" spans="6:16">
      <c r="F162" s="18">
        <f t="shared" si="6"/>
        <v>-16.55</v>
      </c>
      <c r="P162" s="25">
        <f t="shared" si="7"/>
        <v>0</v>
      </c>
    </row>
    <row r="163" spans="6:16">
      <c r="F163" s="18">
        <f t="shared" si="6"/>
        <v>-16.55</v>
      </c>
      <c r="P163" s="25">
        <f t="shared" si="7"/>
        <v>0</v>
      </c>
    </row>
    <row r="164" spans="6:16">
      <c r="F164" s="18">
        <f t="shared" si="6"/>
        <v>-16.55</v>
      </c>
      <c r="P164" s="25">
        <f t="shared" si="7"/>
        <v>0</v>
      </c>
    </row>
    <row r="165" spans="6:16">
      <c r="F165" s="18">
        <f t="shared" si="6"/>
        <v>-16.55</v>
      </c>
      <c r="P165" s="25">
        <f>SUM(H165:O165)</f>
        <v>0</v>
      </c>
    </row>
    <row r="166" spans="6:16">
      <c r="F166" s="18">
        <f t="shared" si="6"/>
        <v>-16.55</v>
      </c>
      <c r="P166" s="25">
        <f>SUM(H166:O166)</f>
        <v>0</v>
      </c>
    </row>
    <row r="167" spans="6:16">
      <c r="F167" s="18">
        <f t="shared" si="6"/>
        <v>-16.55</v>
      </c>
    </row>
    <row r="168" spans="6:16">
      <c r="F168" s="18">
        <f t="shared" si="6"/>
        <v>-16.55</v>
      </c>
    </row>
    <row r="169" spans="6:16">
      <c r="F169" s="18">
        <f t="shared" si="6"/>
        <v>-16.55</v>
      </c>
    </row>
    <row r="170" spans="6:16">
      <c r="F170" s="18">
        <f t="shared" si="6"/>
        <v>-16.55</v>
      </c>
    </row>
    <row r="171" spans="6:16">
      <c r="F171" s="18">
        <f t="shared" si="6"/>
        <v>-16.55</v>
      </c>
    </row>
    <row r="172" spans="6:16">
      <c r="F172" s="18">
        <f t="shared" si="6"/>
        <v>-16.55</v>
      </c>
    </row>
    <row r="173" spans="6:16">
      <c r="F173" s="18">
        <f t="shared" si="6"/>
        <v>-16.55</v>
      </c>
    </row>
    <row r="174" spans="6:16">
      <c r="F174" s="18">
        <f t="shared" si="6"/>
        <v>-16.55</v>
      </c>
    </row>
    <row r="175" spans="6:16">
      <c r="F175" s="18">
        <f t="shared" si="6"/>
        <v>-16.55</v>
      </c>
    </row>
    <row r="176" spans="6:16">
      <c r="F176" s="18">
        <f t="shared" si="6"/>
        <v>-16.55</v>
      </c>
    </row>
    <row r="177" spans="6:6">
      <c r="F177" s="18">
        <f t="shared" si="6"/>
        <v>-16.55</v>
      </c>
    </row>
    <row r="178" spans="6:6">
      <c r="F178" s="18">
        <f t="shared" si="6"/>
        <v>-16.55</v>
      </c>
    </row>
    <row r="179" spans="6:6">
      <c r="F179" s="18">
        <f t="shared" si="6"/>
        <v>-16.55</v>
      </c>
    </row>
    <row r="180" spans="6:6">
      <c r="F180" s="18">
        <f t="shared" si="6"/>
        <v>-16.55</v>
      </c>
    </row>
    <row r="181" spans="6:6">
      <c r="F181" s="18">
        <f t="shared" si="6"/>
        <v>-16.55</v>
      </c>
    </row>
    <row r="182" spans="6:6">
      <c r="F182" s="18">
        <f t="shared" si="6"/>
        <v>-16.55</v>
      </c>
    </row>
    <row r="183" spans="6:6">
      <c r="F183" s="18">
        <f t="shared" si="6"/>
        <v>-16.55</v>
      </c>
    </row>
    <row r="184" spans="6:6">
      <c r="F184" s="18">
        <f t="shared" si="6"/>
        <v>-16.55</v>
      </c>
    </row>
    <row r="185" spans="6:6">
      <c r="F185" s="18">
        <f t="shared" si="6"/>
        <v>-16.55</v>
      </c>
    </row>
    <row r="186" spans="6:6">
      <c r="F186" s="18">
        <f t="shared" si="6"/>
        <v>-16.55</v>
      </c>
    </row>
    <row r="187" spans="6:6">
      <c r="F187" s="18">
        <f t="shared" si="6"/>
        <v>-16.55</v>
      </c>
    </row>
    <row r="188" spans="6:6">
      <c r="F188" s="18">
        <f t="shared" si="6"/>
        <v>-16.55</v>
      </c>
    </row>
    <row r="189" spans="6:6">
      <c r="F189" s="18">
        <f t="shared" si="6"/>
        <v>-16.55</v>
      </c>
    </row>
    <row r="190" spans="6:6">
      <c r="F190" s="18">
        <f t="shared" si="6"/>
        <v>-16.55</v>
      </c>
    </row>
    <row r="191" spans="6:6">
      <c r="F191" s="18">
        <f t="shared" si="6"/>
        <v>-16.55</v>
      </c>
    </row>
    <row r="192" spans="6:6">
      <c r="F192" s="18">
        <f t="shared" si="6"/>
        <v>-16.55</v>
      </c>
    </row>
    <row r="193" spans="6:6">
      <c r="F193" s="18">
        <f t="shared" si="6"/>
        <v>-16.55</v>
      </c>
    </row>
    <row r="194" spans="6:6">
      <c r="F194" s="18">
        <f t="shared" si="6"/>
        <v>-16.55</v>
      </c>
    </row>
    <row r="195" spans="6:6">
      <c r="F195" s="18">
        <f t="shared" si="6"/>
        <v>-16.55</v>
      </c>
    </row>
    <row r="196" spans="6:6">
      <c r="F196" s="18">
        <f t="shared" si="6"/>
        <v>-16.55</v>
      </c>
    </row>
    <row r="197" spans="6:6">
      <c r="F197" s="18">
        <f t="shared" ref="F197:F260" si="8">G197-16.55</f>
        <v>-16.55</v>
      </c>
    </row>
    <row r="198" spans="6:6">
      <c r="F198" s="18">
        <f t="shared" si="8"/>
        <v>-16.55</v>
      </c>
    </row>
    <row r="199" spans="6:6">
      <c r="F199" s="18">
        <f t="shared" si="8"/>
        <v>-16.55</v>
      </c>
    </row>
    <row r="200" spans="6:6">
      <c r="F200" s="18">
        <f t="shared" si="8"/>
        <v>-16.55</v>
      </c>
    </row>
    <row r="201" spans="6:6">
      <c r="F201" s="18">
        <f t="shared" si="8"/>
        <v>-16.55</v>
      </c>
    </row>
    <row r="202" spans="6:6">
      <c r="F202" s="18">
        <f t="shared" si="8"/>
        <v>-16.55</v>
      </c>
    </row>
    <row r="203" spans="6:6">
      <c r="F203" s="18">
        <f t="shared" si="8"/>
        <v>-16.55</v>
      </c>
    </row>
    <row r="204" spans="6:6">
      <c r="F204" s="18">
        <f t="shared" si="8"/>
        <v>-16.55</v>
      </c>
    </row>
    <row r="205" spans="6:6">
      <c r="F205" s="18">
        <f t="shared" si="8"/>
        <v>-16.55</v>
      </c>
    </row>
    <row r="206" spans="6:6">
      <c r="F206" s="18">
        <f t="shared" si="8"/>
        <v>-16.55</v>
      </c>
    </row>
    <row r="207" spans="6:6">
      <c r="F207" s="18">
        <f t="shared" si="8"/>
        <v>-16.55</v>
      </c>
    </row>
    <row r="208" spans="6:6">
      <c r="F208" s="18">
        <f t="shared" si="8"/>
        <v>-16.55</v>
      </c>
    </row>
    <row r="209" spans="6:6">
      <c r="F209" s="18">
        <f t="shared" si="8"/>
        <v>-16.55</v>
      </c>
    </row>
    <row r="210" spans="6:6">
      <c r="F210" s="18">
        <f t="shared" si="8"/>
        <v>-16.55</v>
      </c>
    </row>
    <row r="211" spans="6:6">
      <c r="F211" s="18">
        <f t="shared" si="8"/>
        <v>-16.55</v>
      </c>
    </row>
    <row r="212" spans="6:6">
      <c r="F212" s="18">
        <f t="shared" si="8"/>
        <v>-16.55</v>
      </c>
    </row>
    <row r="213" spans="6:6">
      <c r="F213" s="18">
        <f t="shared" si="8"/>
        <v>-16.55</v>
      </c>
    </row>
    <row r="214" spans="6:6">
      <c r="F214" s="18">
        <f t="shared" si="8"/>
        <v>-16.55</v>
      </c>
    </row>
    <row r="215" spans="6:6">
      <c r="F215" s="18">
        <f t="shared" si="8"/>
        <v>-16.55</v>
      </c>
    </row>
    <row r="216" spans="6:6">
      <c r="F216" s="18">
        <f t="shared" si="8"/>
        <v>-16.55</v>
      </c>
    </row>
    <row r="217" spans="6:6">
      <c r="F217" s="18">
        <f t="shared" si="8"/>
        <v>-16.55</v>
      </c>
    </row>
    <row r="218" spans="6:6">
      <c r="F218" s="18">
        <f t="shared" si="8"/>
        <v>-16.55</v>
      </c>
    </row>
    <row r="219" spans="6:6">
      <c r="F219" s="18">
        <f t="shared" si="8"/>
        <v>-16.55</v>
      </c>
    </row>
    <row r="220" spans="6:6">
      <c r="F220" s="18">
        <f t="shared" si="8"/>
        <v>-16.55</v>
      </c>
    </row>
    <row r="221" spans="6:6">
      <c r="F221" s="18">
        <f t="shared" si="8"/>
        <v>-16.55</v>
      </c>
    </row>
    <row r="222" spans="6:6">
      <c r="F222" s="18">
        <f t="shared" si="8"/>
        <v>-16.55</v>
      </c>
    </row>
    <row r="223" spans="6:6">
      <c r="F223" s="18">
        <f t="shared" si="8"/>
        <v>-16.55</v>
      </c>
    </row>
    <row r="224" spans="6:6">
      <c r="F224" s="18">
        <f t="shared" si="8"/>
        <v>-16.55</v>
      </c>
    </row>
    <row r="225" spans="6:6">
      <c r="F225" s="18">
        <f t="shared" si="8"/>
        <v>-16.55</v>
      </c>
    </row>
    <row r="226" spans="6:6">
      <c r="F226" s="18">
        <f t="shared" si="8"/>
        <v>-16.55</v>
      </c>
    </row>
    <row r="227" spans="6:6">
      <c r="F227" s="18">
        <f t="shared" si="8"/>
        <v>-16.55</v>
      </c>
    </row>
    <row r="228" spans="6:6">
      <c r="F228" s="18">
        <f t="shared" si="8"/>
        <v>-16.55</v>
      </c>
    </row>
    <row r="229" spans="6:6">
      <c r="F229" s="18">
        <f t="shared" si="8"/>
        <v>-16.55</v>
      </c>
    </row>
    <row r="230" spans="6:6">
      <c r="F230" s="18">
        <f t="shared" si="8"/>
        <v>-16.55</v>
      </c>
    </row>
    <row r="231" spans="6:6">
      <c r="F231" s="18">
        <f t="shared" si="8"/>
        <v>-16.55</v>
      </c>
    </row>
    <row r="232" spans="6:6">
      <c r="F232" s="18">
        <f t="shared" si="8"/>
        <v>-16.55</v>
      </c>
    </row>
    <row r="233" spans="6:6">
      <c r="F233" s="18">
        <f t="shared" si="8"/>
        <v>-16.55</v>
      </c>
    </row>
    <row r="234" spans="6:6">
      <c r="F234" s="18">
        <f t="shared" si="8"/>
        <v>-16.55</v>
      </c>
    </row>
    <row r="235" spans="6:6">
      <c r="F235" s="18">
        <f t="shared" si="8"/>
        <v>-16.55</v>
      </c>
    </row>
    <row r="236" spans="6:6">
      <c r="F236" s="18">
        <f t="shared" si="8"/>
        <v>-16.55</v>
      </c>
    </row>
    <row r="237" spans="6:6">
      <c r="F237" s="18">
        <f t="shared" si="8"/>
        <v>-16.55</v>
      </c>
    </row>
    <row r="238" spans="6:6">
      <c r="F238" s="18">
        <f t="shared" si="8"/>
        <v>-16.55</v>
      </c>
    </row>
    <row r="239" spans="6:6">
      <c r="F239" s="18">
        <f t="shared" si="8"/>
        <v>-16.55</v>
      </c>
    </row>
    <row r="240" spans="6:6">
      <c r="F240" s="18">
        <f t="shared" si="8"/>
        <v>-16.55</v>
      </c>
    </row>
    <row r="241" spans="6:6">
      <c r="F241" s="18">
        <f t="shared" si="8"/>
        <v>-16.55</v>
      </c>
    </row>
    <row r="242" spans="6:6">
      <c r="F242" s="18">
        <f t="shared" si="8"/>
        <v>-16.55</v>
      </c>
    </row>
    <row r="243" spans="6:6">
      <c r="F243" s="18">
        <f t="shared" si="8"/>
        <v>-16.55</v>
      </c>
    </row>
    <row r="244" spans="6:6">
      <c r="F244" s="18">
        <f t="shared" si="8"/>
        <v>-16.55</v>
      </c>
    </row>
    <row r="245" spans="6:6">
      <c r="F245" s="18">
        <f t="shared" si="8"/>
        <v>-16.55</v>
      </c>
    </row>
    <row r="246" spans="6:6">
      <c r="F246" s="18">
        <f t="shared" si="8"/>
        <v>-16.55</v>
      </c>
    </row>
    <row r="247" spans="6:6">
      <c r="F247" s="18">
        <f t="shared" si="8"/>
        <v>-16.55</v>
      </c>
    </row>
    <row r="248" spans="6:6">
      <c r="F248" s="18">
        <f t="shared" si="8"/>
        <v>-16.55</v>
      </c>
    </row>
    <row r="249" spans="6:6">
      <c r="F249" s="18">
        <f t="shared" si="8"/>
        <v>-16.55</v>
      </c>
    </row>
    <row r="250" spans="6:6">
      <c r="F250" s="18">
        <f t="shared" si="8"/>
        <v>-16.55</v>
      </c>
    </row>
    <row r="251" spans="6:6">
      <c r="F251" s="18">
        <f t="shared" si="8"/>
        <v>-16.55</v>
      </c>
    </row>
    <row r="252" spans="6:6">
      <c r="F252" s="18">
        <f t="shared" si="8"/>
        <v>-16.55</v>
      </c>
    </row>
    <row r="253" spans="6:6">
      <c r="F253" s="18">
        <f t="shared" si="8"/>
        <v>-16.55</v>
      </c>
    </row>
    <row r="254" spans="6:6">
      <c r="F254" s="18">
        <f t="shared" si="8"/>
        <v>-16.55</v>
      </c>
    </row>
    <row r="255" spans="6:6">
      <c r="F255" s="18">
        <f t="shared" si="8"/>
        <v>-16.55</v>
      </c>
    </row>
    <row r="256" spans="6:6">
      <c r="F256" s="18">
        <f t="shared" si="8"/>
        <v>-16.55</v>
      </c>
    </row>
    <row r="257" spans="6:6">
      <c r="F257" s="18">
        <f t="shared" si="8"/>
        <v>-16.55</v>
      </c>
    </row>
    <row r="258" spans="6:6">
      <c r="F258" s="18">
        <f t="shared" si="8"/>
        <v>-16.55</v>
      </c>
    </row>
    <row r="259" spans="6:6">
      <c r="F259" s="18">
        <f t="shared" si="8"/>
        <v>-16.55</v>
      </c>
    </row>
    <row r="260" spans="6:6">
      <c r="F260" s="18">
        <f t="shared" si="8"/>
        <v>-16.55</v>
      </c>
    </row>
    <row r="261" spans="6:6">
      <c r="F261" s="18">
        <f t="shared" ref="F261:F271" si="9">G261-16.55</f>
        <v>-16.55</v>
      </c>
    </row>
    <row r="262" spans="6:6">
      <c r="F262" s="18">
        <f t="shared" si="9"/>
        <v>-16.55</v>
      </c>
    </row>
    <row r="263" spans="6:6">
      <c r="F263" s="18">
        <f t="shared" si="9"/>
        <v>-16.55</v>
      </c>
    </row>
    <row r="264" spans="6:6">
      <c r="F264" s="18">
        <f t="shared" si="9"/>
        <v>-16.55</v>
      </c>
    </row>
    <row r="265" spans="6:6">
      <c r="F265" s="18">
        <f t="shared" si="9"/>
        <v>-16.55</v>
      </c>
    </row>
    <row r="266" spans="6:6">
      <c r="F266" s="18">
        <f t="shared" si="9"/>
        <v>-16.55</v>
      </c>
    </row>
    <row r="267" spans="6:6">
      <c r="F267" s="18">
        <f t="shared" si="9"/>
        <v>-16.55</v>
      </c>
    </row>
    <row r="268" spans="6:6">
      <c r="F268" s="18">
        <f t="shared" si="9"/>
        <v>-16.55</v>
      </c>
    </row>
    <row r="269" spans="6:6">
      <c r="F269" s="18">
        <f t="shared" si="9"/>
        <v>-16.55</v>
      </c>
    </row>
    <row r="270" spans="6:6">
      <c r="F270" s="18">
        <f t="shared" si="9"/>
        <v>-16.55</v>
      </c>
    </row>
    <row r="271" spans="6:6">
      <c r="F271" s="18">
        <f t="shared" si="9"/>
        <v>-16.55</v>
      </c>
    </row>
  </sheetData>
  <autoFilter ref="A4:W271" xr:uid="{31E87F51-8EBB-4B50-B556-84E580393A52}">
    <sortState xmlns:xlrd2="http://schemas.microsoft.com/office/spreadsheetml/2017/richdata2" ref="A5:W271">
      <sortCondition ref="B4"/>
    </sortState>
  </autoFilter>
  <conditionalFormatting sqref="R3:S4 Q4">
    <cfRule type="cellIs" dxfId="36" priority="11" operator="greaterThan">
      <formula>99.99</formula>
    </cfRule>
    <cfRule type="cellIs" dxfId="35" priority="12" operator="greaterThan">
      <formula>100</formula>
    </cfRule>
  </conditionalFormatting>
  <conditionalFormatting sqref="E3:E4 Q3:Q4">
    <cfRule type="containsText" dxfId="34" priority="10" operator="containsText" text="Monthly">
      <formula>NOT(ISERROR(SEARCH("Monthly",E3)))</formula>
    </cfRule>
  </conditionalFormatting>
  <conditionalFormatting sqref="P4:Q4">
    <cfRule type="cellIs" dxfId="33" priority="7" operator="greaterThan">
      <formula>99</formula>
    </cfRule>
    <cfRule type="cellIs" dxfId="32" priority="8" operator="greaterThan">
      <formula>100</formula>
    </cfRule>
    <cfRule type="cellIs" dxfId="31" priority="9" operator="greaterThan">
      <formula>200</formula>
    </cfRule>
  </conditionalFormatting>
  <conditionalFormatting sqref="G1:G3 F4:F271">
    <cfRule type="cellIs" dxfId="30" priority="6" operator="greaterThan">
      <formula>0</formula>
    </cfRule>
  </conditionalFormatting>
  <conditionalFormatting sqref="P3:Q3">
    <cfRule type="cellIs" dxfId="29" priority="3" operator="greaterThan">
      <formula>99</formula>
    </cfRule>
    <cfRule type="cellIs" dxfId="28" priority="4" operator="greaterThan">
      <formula>100</formula>
    </cfRule>
    <cfRule type="cellIs" dxfId="27" priority="5" operator="greaterThan">
      <formula>200</formula>
    </cfRule>
  </conditionalFormatting>
  <conditionalFormatting sqref="E1:E1048576 Q1:Q1048576">
    <cfRule type="containsText" dxfId="26" priority="2" operator="containsText" text="monthly">
      <formula>NOT(ISERROR(SEARCH("monthly",E1)))</formula>
    </cfRule>
  </conditionalFormatting>
  <conditionalFormatting sqref="P1:Q1048576">
    <cfRule type="cellIs" dxfId="25" priority="1" operator="greaterThan">
      <formula>100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3FE4E-3892-45F3-B9D4-17CC8CD7AC23}">
  <dimension ref="A1:U329"/>
  <sheetViews>
    <sheetView workbookViewId="0">
      <pane ySplit="5" topLeftCell="A6" activePane="bottomLeft" state="frozen"/>
      <selection pane="bottomLeft" activeCell="A6" sqref="A6"/>
    </sheetView>
  </sheetViews>
  <sheetFormatPr defaultRowHeight="14.4"/>
  <cols>
    <col min="1" max="1" width="9.44140625" style="110" bestFit="1" customWidth="1"/>
    <col min="2" max="2" width="9.44140625" style="110" customWidth="1"/>
    <col min="3" max="3" width="8" style="110" bestFit="1" customWidth="1"/>
    <col min="4" max="4" width="9.33203125" style="110" customWidth="1"/>
    <col min="5" max="5" width="12.6640625" style="110" customWidth="1"/>
    <col min="6" max="6" width="13.88671875" style="110" bestFit="1" customWidth="1"/>
    <col min="7" max="7" width="9.5546875" style="110" customWidth="1"/>
    <col min="8" max="8" width="17.109375" style="110" bestFit="1" customWidth="1"/>
    <col min="9" max="9" width="6.33203125" style="124" bestFit="1" customWidth="1"/>
    <col min="10" max="10" width="3.5546875" style="110" customWidth="1"/>
    <col min="11" max="11" width="7.6640625" style="125" customWidth="1"/>
    <col min="12" max="12" width="9.44140625" style="98" customWidth="1"/>
    <col min="13" max="13" width="7.44140625" style="110" customWidth="1"/>
    <col min="14" max="15" width="10.33203125" style="98" bestFit="1" customWidth="1"/>
    <col min="16" max="16" width="16" style="98" bestFit="1" customWidth="1"/>
    <col min="17" max="17" width="6" style="108" bestFit="1" customWidth="1"/>
    <col min="18" max="18" width="2.88671875" style="108" bestFit="1" customWidth="1"/>
    <col min="19" max="19" width="7" style="108" bestFit="1" customWidth="1"/>
    <col min="20" max="20" width="6" style="108" bestFit="1" customWidth="1"/>
    <col min="21" max="21" width="69.33203125" style="109" bestFit="1" customWidth="1"/>
    <col min="22" max="16384" width="8.88671875" style="110"/>
  </cols>
  <sheetData>
    <row r="1" spans="1:21" s="103" customFormat="1">
      <c r="A1" s="111" t="s">
        <v>124</v>
      </c>
      <c r="B1" s="111" t="s">
        <v>132</v>
      </c>
      <c r="C1" s="111"/>
      <c r="D1" s="112" t="s">
        <v>144</v>
      </c>
      <c r="E1" s="113" t="s">
        <v>140</v>
      </c>
      <c r="F1" s="114">
        <v>52.97</v>
      </c>
      <c r="H1" s="115"/>
      <c r="I1" s="116"/>
      <c r="K1" s="116" t="s">
        <v>125</v>
      </c>
      <c r="L1" s="94"/>
      <c r="N1" s="94"/>
      <c r="O1" s="94"/>
      <c r="P1" s="94"/>
      <c r="U1" s="103" t="s">
        <v>148</v>
      </c>
    </row>
    <row r="2" spans="1:21" s="103" customFormat="1">
      <c r="A2" s="103" t="s">
        <v>34</v>
      </c>
      <c r="B2" s="103" t="s">
        <v>127</v>
      </c>
      <c r="D2" s="117" t="s">
        <v>145</v>
      </c>
      <c r="E2" s="113" t="s">
        <v>32</v>
      </c>
      <c r="F2" s="114">
        <v>52.26</v>
      </c>
      <c r="H2" s="115"/>
      <c r="I2" s="116"/>
      <c r="K2" s="116" t="s">
        <v>129</v>
      </c>
      <c r="L2" s="95"/>
      <c r="N2" s="94"/>
      <c r="O2" s="94"/>
      <c r="P2" s="94"/>
    </row>
    <row r="3" spans="1:21" s="104" customFormat="1">
      <c r="A3" s="104" t="s">
        <v>35</v>
      </c>
      <c r="B3" s="104" t="s">
        <v>128</v>
      </c>
      <c r="D3" s="118"/>
      <c r="E3" s="113"/>
      <c r="F3" s="119"/>
      <c r="H3" s="115"/>
      <c r="I3" s="116"/>
      <c r="J3" s="115"/>
      <c r="K3" s="103"/>
      <c r="L3" s="94"/>
      <c r="N3" s="94"/>
      <c r="O3" s="94"/>
      <c r="P3" s="94"/>
      <c r="Q3" s="103"/>
      <c r="R3" s="103"/>
      <c r="S3" s="103"/>
    </row>
    <row r="4" spans="1:21" s="103" customFormat="1">
      <c r="A4" s="103" t="s">
        <v>33</v>
      </c>
      <c r="B4" s="120" t="s">
        <v>126</v>
      </c>
      <c r="C4" s="111"/>
      <c r="D4" s="119"/>
      <c r="E4" s="113"/>
      <c r="F4" s="119"/>
      <c r="H4" s="115"/>
      <c r="I4" s="116"/>
      <c r="J4" s="115"/>
      <c r="L4" s="94"/>
      <c r="N4" s="94"/>
      <c r="O4" s="94"/>
      <c r="P4" s="94"/>
    </row>
    <row r="5" spans="1:21" s="107" customFormat="1">
      <c r="A5" s="107" t="s">
        <v>119</v>
      </c>
      <c r="B5" s="107" t="s">
        <v>3</v>
      </c>
      <c r="C5" s="107" t="s">
        <v>11</v>
      </c>
      <c r="D5" s="107" t="s">
        <v>1</v>
      </c>
      <c r="E5" s="107" t="s">
        <v>2</v>
      </c>
      <c r="F5" s="121" t="s">
        <v>38</v>
      </c>
      <c r="G5" s="121" t="s">
        <v>39</v>
      </c>
      <c r="H5" s="107" t="s">
        <v>98</v>
      </c>
      <c r="I5" s="122" t="s">
        <v>122</v>
      </c>
      <c r="J5" s="107" t="s">
        <v>30</v>
      </c>
      <c r="K5" s="107" t="s">
        <v>123</v>
      </c>
      <c r="L5" s="96" t="s">
        <v>41</v>
      </c>
      <c r="M5" s="107" t="s">
        <v>124</v>
      </c>
      <c r="N5" s="99" t="s">
        <v>37</v>
      </c>
      <c r="O5" s="99" t="s">
        <v>36</v>
      </c>
      <c r="P5" s="96" t="s">
        <v>31</v>
      </c>
      <c r="Q5" s="105" t="s">
        <v>120</v>
      </c>
      <c r="R5" s="105" t="s">
        <v>22</v>
      </c>
      <c r="S5" s="105" t="s">
        <v>121</v>
      </c>
      <c r="T5" s="105" t="s">
        <v>23</v>
      </c>
      <c r="U5" s="106" t="s">
        <v>29</v>
      </c>
    </row>
    <row r="6" spans="1:21">
      <c r="A6" s="104" t="s">
        <v>131</v>
      </c>
      <c r="B6" s="103" t="s">
        <v>135</v>
      </c>
      <c r="C6" s="110">
        <v>1234567</v>
      </c>
      <c r="D6" s="110" t="s">
        <v>133</v>
      </c>
      <c r="E6" s="110" t="s">
        <v>134</v>
      </c>
      <c r="F6" s="123" t="s">
        <v>137</v>
      </c>
      <c r="G6" s="123" t="s">
        <v>138</v>
      </c>
      <c r="H6" s="110" t="s">
        <v>136</v>
      </c>
      <c r="I6" s="124">
        <v>117</v>
      </c>
      <c r="J6" s="110">
        <v>4</v>
      </c>
      <c r="K6" s="125" t="s">
        <v>125</v>
      </c>
      <c r="L6" s="97" t="str">
        <f>IF(K6="TA","$52.97",IF(K6="SIA","$52.26","N/A"))</f>
        <v>$52.97</v>
      </c>
      <c r="M6" s="110" t="s">
        <v>128</v>
      </c>
      <c r="N6" s="100">
        <f t="shared" ref="N6" si="0">P6/J6</f>
        <v>1549.3724999999999</v>
      </c>
      <c r="O6" s="101">
        <f>I6/J6</f>
        <v>29.25</v>
      </c>
      <c r="P6" s="102">
        <f t="shared" ref="P6" si="1">L6*I6</f>
        <v>6197.49</v>
      </c>
      <c r="Q6" s="108">
        <v>20632</v>
      </c>
      <c r="S6" s="108">
        <v>105462</v>
      </c>
      <c r="U6" s="109" t="s">
        <v>141</v>
      </c>
    </row>
    <row r="7" spans="1:21">
      <c r="D7" s="126" t="s">
        <v>142</v>
      </c>
      <c r="F7" s="127" t="s">
        <v>130</v>
      </c>
      <c r="G7" s="127" t="s">
        <v>130</v>
      </c>
      <c r="H7" s="127" t="s">
        <v>139</v>
      </c>
      <c r="I7" s="124">
        <v>100</v>
      </c>
      <c r="J7" s="110">
        <v>4</v>
      </c>
      <c r="K7" s="125" t="s">
        <v>125</v>
      </c>
      <c r="L7" s="97" t="str">
        <f t="shared" ref="L7:L70" si="2">IF(K7="TA","$52.97",IF(K7="SIA","$52.26","N/A"))</f>
        <v>$52.97</v>
      </c>
      <c r="M7" s="110" t="s">
        <v>128</v>
      </c>
      <c r="N7" s="100">
        <f t="shared" ref="N7:N33" si="3">P7/J7</f>
        <v>1324.25</v>
      </c>
      <c r="O7" s="101">
        <f t="shared" ref="O7:O33" si="4">I7/J7</f>
        <v>25</v>
      </c>
      <c r="P7" s="102">
        <f t="shared" ref="P7:P33" si="5">L7*I7</f>
        <v>5297</v>
      </c>
    </row>
    <row r="8" spans="1:21">
      <c r="L8" s="97" t="str">
        <f t="shared" si="2"/>
        <v>N/A</v>
      </c>
      <c r="M8" s="110" t="str">
        <f t="shared" ref="M8:M70" si="6">IF(K8="SIA","0127/S6"," ")</f>
        <v xml:space="preserve"> </v>
      </c>
      <c r="N8" s="100" t="e">
        <f t="shared" si="3"/>
        <v>#VALUE!</v>
      </c>
      <c r="O8" s="101" t="e">
        <f t="shared" si="4"/>
        <v>#DIV/0!</v>
      </c>
      <c r="P8" s="102" t="e">
        <f t="shared" si="5"/>
        <v>#VALUE!</v>
      </c>
    </row>
    <row r="9" spans="1:21">
      <c r="L9" s="97" t="str">
        <f t="shared" si="2"/>
        <v>N/A</v>
      </c>
      <c r="M9" s="110" t="str">
        <f t="shared" si="6"/>
        <v xml:space="preserve"> </v>
      </c>
      <c r="N9" s="100" t="e">
        <f t="shared" si="3"/>
        <v>#VALUE!</v>
      </c>
      <c r="O9" s="101" t="e">
        <f t="shared" si="4"/>
        <v>#DIV/0!</v>
      </c>
      <c r="P9" s="102" t="e">
        <f t="shared" si="5"/>
        <v>#VALUE!</v>
      </c>
    </row>
    <row r="10" spans="1:21">
      <c r="L10" s="97" t="str">
        <f t="shared" si="2"/>
        <v>N/A</v>
      </c>
      <c r="M10" s="110" t="str">
        <f t="shared" si="6"/>
        <v xml:space="preserve"> </v>
      </c>
      <c r="N10" s="100" t="e">
        <f t="shared" si="3"/>
        <v>#VALUE!</v>
      </c>
      <c r="O10" s="101" t="e">
        <f t="shared" si="4"/>
        <v>#DIV/0!</v>
      </c>
      <c r="P10" s="102" t="e">
        <f t="shared" si="5"/>
        <v>#VALUE!</v>
      </c>
    </row>
    <row r="11" spans="1:21">
      <c r="L11" s="97" t="str">
        <f t="shared" si="2"/>
        <v>N/A</v>
      </c>
      <c r="M11" s="110" t="str">
        <f t="shared" si="6"/>
        <v xml:space="preserve"> </v>
      </c>
      <c r="N11" s="100" t="e">
        <f t="shared" si="3"/>
        <v>#VALUE!</v>
      </c>
      <c r="O11" s="101" t="e">
        <f t="shared" si="4"/>
        <v>#DIV/0!</v>
      </c>
      <c r="P11" s="102" t="e">
        <f t="shared" si="5"/>
        <v>#VALUE!</v>
      </c>
    </row>
    <row r="12" spans="1:21">
      <c r="L12" s="97" t="str">
        <f t="shared" si="2"/>
        <v>N/A</v>
      </c>
      <c r="M12" s="110" t="str">
        <f t="shared" si="6"/>
        <v xml:space="preserve"> </v>
      </c>
      <c r="N12" s="100" t="e">
        <f t="shared" si="3"/>
        <v>#VALUE!</v>
      </c>
      <c r="O12" s="101" t="e">
        <f t="shared" si="4"/>
        <v>#DIV/0!</v>
      </c>
      <c r="P12" s="102" t="e">
        <f t="shared" si="5"/>
        <v>#VALUE!</v>
      </c>
    </row>
    <row r="13" spans="1:21">
      <c r="L13" s="97" t="str">
        <f t="shared" si="2"/>
        <v>N/A</v>
      </c>
      <c r="M13" s="110" t="str">
        <f t="shared" si="6"/>
        <v xml:space="preserve"> </v>
      </c>
      <c r="N13" s="100" t="e">
        <f t="shared" si="3"/>
        <v>#VALUE!</v>
      </c>
      <c r="O13" s="101" t="e">
        <f t="shared" si="4"/>
        <v>#DIV/0!</v>
      </c>
      <c r="P13" s="102" t="e">
        <f t="shared" si="5"/>
        <v>#VALUE!</v>
      </c>
    </row>
    <row r="14" spans="1:21">
      <c r="L14" s="97" t="str">
        <f t="shared" si="2"/>
        <v>N/A</v>
      </c>
      <c r="M14" s="110" t="str">
        <f t="shared" si="6"/>
        <v xml:space="preserve"> </v>
      </c>
      <c r="N14" s="100" t="e">
        <f t="shared" si="3"/>
        <v>#VALUE!</v>
      </c>
      <c r="O14" s="101" t="e">
        <f t="shared" si="4"/>
        <v>#DIV/0!</v>
      </c>
      <c r="P14" s="102" t="e">
        <f t="shared" si="5"/>
        <v>#VALUE!</v>
      </c>
    </row>
    <row r="15" spans="1:21">
      <c r="L15" s="97" t="str">
        <f t="shared" si="2"/>
        <v>N/A</v>
      </c>
      <c r="M15" s="110" t="str">
        <f t="shared" si="6"/>
        <v xml:space="preserve"> </v>
      </c>
      <c r="N15" s="100" t="e">
        <f t="shared" si="3"/>
        <v>#VALUE!</v>
      </c>
      <c r="O15" s="101" t="e">
        <f t="shared" si="4"/>
        <v>#DIV/0!</v>
      </c>
      <c r="P15" s="102" t="e">
        <f t="shared" si="5"/>
        <v>#VALUE!</v>
      </c>
    </row>
    <row r="16" spans="1:21">
      <c r="L16" s="97" t="str">
        <f t="shared" si="2"/>
        <v>N/A</v>
      </c>
      <c r="M16" s="110" t="str">
        <f t="shared" si="6"/>
        <v xml:space="preserve"> </v>
      </c>
      <c r="N16" s="100" t="e">
        <f t="shared" si="3"/>
        <v>#VALUE!</v>
      </c>
      <c r="O16" s="101" t="e">
        <f t="shared" si="4"/>
        <v>#DIV/0!</v>
      </c>
      <c r="P16" s="102" t="e">
        <f t="shared" si="5"/>
        <v>#VALUE!</v>
      </c>
    </row>
    <row r="17" spans="12:16">
      <c r="L17" s="97" t="str">
        <f t="shared" si="2"/>
        <v>N/A</v>
      </c>
      <c r="M17" s="110" t="str">
        <f t="shared" si="6"/>
        <v xml:space="preserve"> </v>
      </c>
      <c r="N17" s="100" t="e">
        <f t="shared" si="3"/>
        <v>#VALUE!</v>
      </c>
      <c r="O17" s="101" t="e">
        <f t="shared" si="4"/>
        <v>#DIV/0!</v>
      </c>
      <c r="P17" s="102" t="e">
        <f t="shared" si="5"/>
        <v>#VALUE!</v>
      </c>
    </row>
    <row r="18" spans="12:16">
      <c r="L18" s="97" t="str">
        <f t="shared" si="2"/>
        <v>N/A</v>
      </c>
      <c r="M18" s="110" t="str">
        <f t="shared" si="6"/>
        <v xml:space="preserve"> </v>
      </c>
      <c r="N18" s="100" t="e">
        <f t="shared" si="3"/>
        <v>#VALUE!</v>
      </c>
      <c r="O18" s="101" t="e">
        <f t="shared" si="4"/>
        <v>#DIV/0!</v>
      </c>
      <c r="P18" s="102" t="e">
        <f t="shared" si="5"/>
        <v>#VALUE!</v>
      </c>
    </row>
    <row r="19" spans="12:16">
      <c r="L19" s="97" t="str">
        <f t="shared" si="2"/>
        <v>N/A</v>
      </c>
      <c r="M19" s="110" t="str">
        <f t="shared" si="6"/>
        <v xml:space="preserve"> </v>
      </c>
      <c r="N19" s="100" t="e">
        <f t="shared" si="3"/>
        <v>#VALUE!</v>
      </c>
      <c r="O19" s="101" t="e">
        <f t="shared" si="4"/>
        <v>#DIV/0!</v>
      </c>
      <c r="P19" s="102" t="e">
        <f t="shared" si="5"/>
        <v>#VALUE!</v>
      </c>
    </row>
    <row r="20" spans="12:16">
      <c r="L20" s="97" t="str">
        <f t="shared" si="2"/>
        <v>N/A</v>
      </c>
      <c r="M20" s="110" t="str">
        <f t="shared" si="6"/>
        <v xml:space="preserve"> </v>
      </c>
      <c r="N20" s="100" t="e">
        <f t="shared" si="3"/>
        <v>#VALUE!</v>
      </c>
      <c r="O20" s="101" t="e">
        <f t="shared" si="4"/>
        <v>#DIV/0!</v>
      </c>
      <c r="P20" s="102" t="e">
        <f t="shared" si="5"/>
        <v>#VALUE!</v>
      </c>
    </row>
    <row r="21" spans="12:16">
      <c r="L21" s="97" t="str">
        <f t="shared" si="2"/>
        <v>N/A</v>
      </c>
      <c r="M21" s="110" t="str">
        <f t="shared" si="6"/>
        <v xml:space="preserve"> </v>
      </c>
      <c r="N21" s="100" t="e">
        <f t="shared" si="3"/>
        <v>#VALUE!</v>
      </c>
      <c r="O21" s="101" t="e">
        <f t="shared" si="4"/>
        <v>#DIV/0!</v>
      </c>
      <c r="P21" s="102" t="e">
        <f t="shared" si="5"/>
        <v>#VALUE!</v>
      </c>
    </row>
    <row r="22" spans="12:16">
      <c r="L22" s="97" t="str">
        <f t="shared" si="2"/>
        <v>N/A</v>
      </c>
      <c r="M22" s="110" t="str">
        <f t="shared" si="6"/>
        <v xml:space="preserve"> </v>
      </c>
      <c r="N22" s="100" t="e">
        <f t="shared" si="3"/>
        <v>#VALUE!</v>
      </c>
      <c r="O22" s="101" t="e">
        <f t="shared" si="4"/>
        <v>#DIV/0!</v>
      </c>
      <c r="P22" s="102" t="e">
        <f t="shared" si="5"/>
        <v>#VALUE!</v>
      </c>
    </row>
    <row r="23" spans="12:16">
      <c r="L23" s="97" t="str">
        <f t="shared" si="2"/>
        <v>N/A</v>
      </c>
      <c r="M23" s="110" t="str">
        <f t="shared" si="6"/>
        <v xml:space="preserve"> </v>
      </c>
      <c r="N23" s="100" t="e">
        <f t="shared" si="3"/>
        <v>#VALUE!</v>
      </c>
      <c r="O23" s="101" t="e">
        <f t="shared" si="4"/>
        <v>#DIV/0!</v>
      </c>
      <c r="P23" s="102" t="e">
        <f t="shared" si="5"/>
        <v>#VALUE!</v>
      </c>
    </row>
    <row r="24" spans="12:16">
      <c r="L24" s="97" t="str">
        <f t="shared" si="2"/>
        <v>N/A</v>
      </c>
      <c r="M24" s="110" t="str">
        <f t="shared" si="6"/>
        <v xml:space="preserve"> </v>
      </c>
      <c r="N24" s="100" t="e">
        <f t="shared" si="3"/>
        <v>#VALUE!</v>
      </c>
      <c r="O24" s="101" t="e">
        <f t="shared" si="4"/>
        <v>#DIV/0!</v>
      </c>
      <c r="P24" s="102" t="e">
        <f t="shared" si="5"/>
        <v>#VALUE!</v>
      </c>
    </row>
    <row r="25" spans="12:16">
      <c r="L25" s="97" t="str">
        <f t="shared" si="2"/>
        <v>N/A</v>
      </c>
      <c r="M25" s="110" t="str">
        <f t="shared" si="6"/>
        <v xml:space="preserve"> </v>
      </c>
      <c r="N25" s="100" t="e">
        <f t="shared" si="3"/>
        <v>#VALUE!</v>
      </c>
      <c r="O25" s="101" t="e">
        <f t="shared" si="4"/>
        <v>#DIV/0!</v>
      </c>
      <c r="P25" s="102" t="e">
        <f t="shared" si="5"/>
        <v>#VALUE!</v>
      </c>
    </row>
    <row r="26" spans="12:16">
      <c r="L26" s="97" t="str">
        <f t="shared" si="2"/>
        <v>N/A</v>
      </c>
      <c r="M26" s="110" t="str">
        <f t="shared" si="6"/>
        <v xml:space="preserve"> </v>
      </c>
      <c r="N26" s="100" t="e">
        <f t="shared" si="3"/>
        <v>#VALUE!</v>
      </c>
      <c r="O26" s="101" t="e">
        <f t="shared" si="4"/>
        <v>#DIV/0!</v>
      </c>
      <c r="P26" s="102" t="e">
        <f t="shared" si="5"/>
        <v>#VALUE!</v>
      </c>
    </row>
    <row r="27" spans="12:16">
      <c r="L27" s="97" t="str">
        <f t="shared" si="2"/>
        <v>N/A</v>
      </c>
      <c r="M27" s="110" t="str">
        <f t="shared" si="6"/>
        <v xml:space="preserve"> </v>
      </c>
      <c r="N27" s="100" t="e">
        <f t="shared" si="3"/>
        <v>#VALUE!</v>
      </c>
      <c r="O27" s="101" t="e">
        <f t="shared" si="4"/>
        <v>#DIV/0!</v>
      </c>
      <c r="P27" s="102" t="e">
        <f t="shared" si="5"/>
        <v>#VALUE!</v>
      </c>
    </row>
    <row r="28" spans="12:16">
      <c r="L28" s="97" t="str">
        <f t="shared" si="2"/>
        <v>N/A</v>
      </c>
      <c r="M28" s="110" t="str">
        <f t="shared" si="6"/>
        <v xml:space="preserve"> </v>
      </c>
      <c r="N28" s="100" t="e">
        <f t="shared" si="3"/>
        <v>#VALUE!</v>
      </c>
      <c r="O28" s="101" t="e">
        <f t="shared" si="4"/>
        <v>#DIV/0!</v>
      </c>
      <c r="P28" s="102" t="e">
        <f t="shared" si="5"/>
        <v>#VALUE!</v>
      </c>
    </row>
    <row r="29" spans="12:16">
      <c r="L29" s="97" t="str">
        <f t="shared" si="2"/>
        <v>N/A</v>
      </c>
      <c r="M29" s="110" t="str">
        <f t="shared" si="6"/>
        <v xml:space="preserve"> </v>
      </c>
      <c r="N29" s="100" t="e">
        <f t="shared" si="3"/>
        <v>#VALUE!</v>
      </c>
      <c r="O29" s="101" t="e">
        <f t="shared" si="4"/>
        <v>#DIV/0!</v>
      </c>
      <c r="P29" s="102" t="e">
        <f t="shared" si="5"/>
        <v>#VALUE!</v>
      </c>
    </row>
    <row r="30" spans="12:16">
      <c r="L30" s="97" t="str">
        <f t="shared" si="2"/>
        <v>N/A</v>
      </c>
      <c r="M30" s="110" t="str">
        <f t="shared" si="6"/>
        <v xml:space="preserve"> </v>
      </c>
      <c r="N30" s="100" t="e">
        <f t="shared" si="3"/>
        <v>#VALUE!</v>
      </c>
      <c r="O30" s="101" t="e">
        <f t="shared" si="4"/>
        <v>#DIV/0!</v>
      </c>
      <c r="P30" s="102" t="e">
        <f t="shared" si="5"/>
        <v>#VALUE!</v>
      </c>
    </row>
    <row r="31" spans="12:16">
      <c r="L31" s="97" t="str">
        <f t="shared" si="2"/>
        <v>N/A</v>
      </c>
      <c r="M31" s="110" t="str">
        <f t="shared" si="6"/>
        <v xml:space="preserve"> </v>
      </c>
      <c r="N31" s="100" t="e">
        <f t="shared" si="3"/>
        <v>#VALUE!</v>
      </c>
      <c r="O31" s="101" t="e">
        <f t="shared" si="4"/>
        <v>#DIV/0!</v>
      </c>
      <c r="P31" s="102" t="e">
        <f t="shared" si="5"/>
        <v>#VALUE!</v>
      </c>
    </row>
    <row r="32" spans="12:16">
      <c r="L32" s="97" t="str">
        <f t="shared" si="2"/>
        <v>N/A</v>
      </c>
      <c r="M32" s="110" t="str">
        <f t="shared" si="6"/>
        <v xml:space="preserve"> </v>
      </c>
      <c r="N32" s="100" t="e">
        <f t="shared" si="3"/>
        <v>#VALUE!</v>
      </c>
      <c r="O32" s="101" t="e">
        <f t="shared" si="4"/>
        <v>#DIV/0!</v>
      </c>
      <c r="P32" s="102" t="e">
        <f t="shared" si="5"/>
        <v>#VALUE!</v>
      </c>
    </row>
    <row r="33" spans="12:16">
      <c r="L33" s="97" t="str">
        <f t="shared" si="2"/>
        <v>N/A</v>
      </c>
      <c r="M33" s="110" t="str">
        <f t="shared" si="6"/>
        <v xml:space="preserve"> </v>
      </c>
      <c r="N33" s="100" t="e">
        <f t="shared" si="3"/>
        <v>#VALUE!</v>
      </c>
      <c r="O33" s="101" t="e">
        <f t="shared" si="4"/>
        <v>#DIV/0!</v>
      </c>
      <c r="P33" s="102" t="e">
        <f t="shared" si="5"/>
        <v>#VALUE!</v>
      </c>
    </row>
    <row r="34" spans="12:16">
      <c r="L34" s="97" t="str">
        <f t="shared" si="2"/>
        <v>N/A</v>
      </c>
      <c r="M34" s="110" t="str">
        <f t="shared" si="6"/>
        <v xml:space="preserve"> </v>
      </c>
      <c r="N34" s="100" t="e">
        <f t="shared" ref="N34:N97" si="7">P34/J34</f>
        <v>#VALUE!</v>
      </c>
      <c r="O34" s="101" t="e">
        <f t="shared" ref="O34:O97" si="8">I34/J34</f>
        <v>#DIV/0!</v>
      </c>
      <c r="P34" s="102" t="e">
        <f t="shared" ref="P34:P97" si="9">L34*I34</f>
        <v>#VALUE!</v>
      </c>
    </row>
    <row r="35" spans="12:16">
      <c r="L35" s="97" t="str">
        <f t="shared" si="2"/>
        <v>N/A</v>
      </c>
      <c r="M35" s="110" t="str">
        <f t="shared" si="6"/>
        <v xml:space="preserve"> </v>
      </c>
      <c r="N35" s="100" t="e">
        <f t="shared" si="7"/>
        <v>#VALUE!</v>
      </c>
      <c r="O35" s="101" t="e">
        <f t="shared" si="8"/>
        <v>#DIV/0!</v>
      </c>
      <c r="P35" s="102" t="e">
        <f t="shared" si="9"/>
        <v>#VALUE!</v>
      </c>
    </row>
    <row r="36" spans="12:16">
      <c r="L36" s="97" t="str">
        <f t="shared" si="2"/>
        <v>N/A</v>
      </c>
      <c r="M36" s="110" t="str">
        <f t="shared" si="6"/>
        <v xml:space="preserve"> </v>
      </c>
      <c r="N36" s="100" t="e">
        <f t="shared" si="7"/>
        <v>#VALUE!</v>
      </c>
      <c r="O36" s="101" t="e">
        <f t="shared" si="8"/>
        <v>#DIV/0!</v>
      </c>
      <c r="P36" s="102" t="e">
        <f t="shared" si="9"/>
        <v>#VALUE!</v>
      </c>
    </row>
    <row r="37" spans="12:16">
      <c r="L37" s="97" t="str">
        <f t="shared" si="2"/>
        <v>N/A</v>
      </c>
      <c r="M37" s="110" t="str">
        <f t="shared" si="6"/>
        <v xml:space="preserve"> </v>
      </c>
      <c r="N37" s="100" t="e">
        <f t="shared" si="7"/>
        <v>#VALUE!</v>
      </c>
      <c r="O37" s="101" t="e">
        <f t="shared" si="8"/>
        <v>#DIV/0!</v>
      </c>
      <c r="P37" s="102" t="e">
        <f t="shared" si="9"/>
        <v>#VALUE!</v>
      </c>
    </row>
    <row r="38" spans="12:16">
      <c r="L38" s="97" t="str">
        <f t="shared" si="2"/>
        <v>N/A</v>
      </c>
      <c r="M38" s="110" t="str">
        <f t="shared" si="6"/>
        <v xml:space="preserve"> </v>
      </c>
      <c r="N38" s="100" t="e">
        <f t="shared" si="7"/>
        <v>#VALUE!</v>
      </c>
      <c r="O38" s="101" t="e">
        <f t="shared" si="8"/>
        <v>#DIV/0!</v>
      </c>
      <c r="P38" s="102" t="e">
        <f t="shared" si="9"/>
        <v>#VALUE!</v>
      </c>
    </row>
    <row r="39" spans="12:16">
      <c r="L39" s="97" t="str">
        <f t="shared" si="2"/>
        <v>N/A</v>
      </c>
      <c r="M39" s="110" t="str">
        <f t="shared" si="6"/>
        <v xml:space="preserve"> </v>
      </c>
      <c r="N39" s="100" t="e">
        <f t="shared" si="7"/>
        <v>#VALUE!</v>
      </c>
      <c r="O39" s="101" t="e">
        <f t="shared" si="8"/>
        <v>#DIV/0!</v>
      </c>
      <c r="P39" s="102" t="e">
        <f t="shared" si="9"/>
        <v>#VALUE!</v>
      </c>
    </row>
    <row r="40" spans="12:16">
      <c r="L40" s="97" t="str">
        <f t="shared" si="2"/>
        <v>N/A</v>
      </c>
      <c r="M40" s="110" t="str">
        <f t="shared" si="6"/>
        <v xml:space="preserve"> </v>
      </c>
      <c r="N40" s="100" t="e">
        <f t="shared" si="7"/>
        <v>#VALUE!</v>
      </c>
      <c r="O40" s="101" t="e">
        <f t="shared" si="8"/>
        <v>#DIV/0!</v>
      </c>
      <c r="P40" s="102" t="e">
        <f t="shared" si="9"/>
        <v>#VALUE!</v>
      </c>
    </row>
    <row r="41" spans="12:16">
      <c r="L41" s="97" t="str">
        <f t="shared" si="2"/>
        <v>N/A</v>
      </c>
      <c r="M41" s="110" t="str">
        <f t="shared" si="6"/>
        <v xml:space="preserve"> </v>
      </c>
      <c r="N41" s="100" t="e">
        <f t="shared" si="7"/>
        <v>#VALUE!</v>
      </c>
      <c r="O41" s="101" t="e">
        <f t="shared" si="8"/>
        <v>#DIV/0!</v>
      </c>
      <c r="P41" s="102" t="e">
        <f t="shared" si="9"/>
        <v>#VALUE!</v>
      </c>
    </row>
    <row r="42" spans="12:16">
      <c r="L42" s="97" t="str">
        <f t="shared" si="2"/>
        <v>N/A</v>
      </c>
      <c r="M42" s="110" t="str">
        <f t="shared" si="6"/>
        <v xml:space="preserve"> </v>
      </c>
      <c r="N42" s="100" t="e">
        <f t="shared" si="7"/>
        <v>#VALUE!</v>
      </c>
      <c r="O42" s="101" t="e">
        <f t="shared" si="8"/>
        <v>#DIV/0!</v>
      </c>
      <c r="P42" s="102" t="e">
        <f t="shared" si="9"/>
        <v>#VALUE!</v>
      </c>
    </row>
    <row r="43" spans="12:16">
      <c r="L43" s="97" t="str">
        <f t="shared" si="2"/>
        <v>N/A</v>
      </c>
      <c r="M43" s="110" t="str">
        <f t="shared" si="6"/>
        <v xml:space="preserve"> </v>
      </c>
      <c r="N43" s="100" t="e">
        <f t="shared" si="7"/>
        <v>#VALUE!</v>
      </c>
      <c r="O43" s="101" t="e">
        <f t="shared" si="8"/>
        <v>#DIV/0!</v>
      </c>
      <c r="P43" s="102" t="e">
        <f t="shared" si="9"/>
        <v>#VALUE!</v>
      </c>
    </row>
    <row r="44" spans="12:16">
      <c r="L44" s="97" t="str">
        <f t="shared" si="2"/>
        <v>N/A</v>
      </c>
      <c r="M44" s="110" t="str">
        <f t="shared" si="6"/>
        <v xml:space="preserve"> </v>
      </c>
      <c r="N44" s="100" t="e">
        <f t="shared" si="7"/>
        <v>#VALUE!</v>
      </c>
      <c r="O44" s="101" t="e">
        <f t="shared" si="8"/>
        <v>#DIV/0!</v>
      </c>
      <c r="P44" s="102" t="e">
        <f t="shared" si="9"/>
        <v>#VALUE!</v>
      </c>
    </row>
    <row r="45" spans="12:16">
      <c r="L45" s="97" t="str">
        <f t="shared" si="2"/>
        <v>N/A</v>
      </c>
      <c r="M45" s="110" t="str">
        <f t="shared" si="6"/>
        <v xml:space="preserve"> </v>
      </c>
      <c r="N45" s="100" t="e">
        <f t="shared" si="7"/>
        <v>#VALUE!</v>
      </c>
      <c r="O45" s="101" t="e">
        <f t="shared" si="8"/>
        <v>#DIV/0!</v>
      </c>
      <c r="P45" s="102" t="e">
        <f t="shared" si="9"/>
        <v>#VALUE!</v>
      </c>
    </row>
    <row r="46" spans="12:16">
      <c r="L46" s="97" t="str">
        <f t="shared" si="2"/>
        <v>N/A</v>
      </c>
      <c r="M46" s="110" t="str">
        <f t="shared" si="6"/>
        <v xml:space="preserve"> </v>
      </c>
      <c r="N46" s="100" t="e">
        <f t="shared" si="7"/>
        <v>#VALUE!</v>
      </c>
      <c r="O46" s="101" t="e">
        <f t="shared" si="8"/>
        <v>#DIV/0!</v>
      </c>
      <c r="P46" s="102" t="e">
        <f t="shared" si="9"/>
        <v>#VALUE!</v>
      </c>
    </row>
    <row r="47" spans="12:16">
      <c r="L47" s="97" t="str">
        <f t="shared" si="2"/>
        <v>N/A</v>
      </c>
      <c r="M47" s="110" t="str">
        <f t="shared" si="6"/>
        <v xml:space="preserve"> </v>
      </c>
      <c r="N47" s="100" t="e">
        <f t="shared" si="7"/>
        <v>#VALUE!</v>
      </c>
      <c r="O47" s="101" t="e">
        <f t="shared" si="8"/>
        <v>#DIV/0!</v>
      </c>
      <c r="P47" s="102" t="e">
        <f t="shared" si="9"/>
        <v>#VALUE!</v>
      </c>
    </row>
    <row r="48" spans="12:16">
      <c r="L48" s="97" t="str">
        <f t="shared" si="2"/>
        <v>N/A</v>
      </c>
      <c r="M48" s="110" t="str">
        <f t="shared" si="6"/>
        <v xml:space="preserve"> </v>
      </c>
      <c r="N48" s="100" t="e">
        <f t="shared" si="7"/>
        <v>#VALUE!</v>
      </c>
      <c r="O48" s="101" t="e">
        <f t="shared" si="8"/>
        <v>#DIV/0!</v>
      </c>
      <c r="P48" s="102" t="e">
        <f t="shared" si="9"/>
        <v>#VALUE!</v>
      </c>
    </row>
    <row r="49" spans="12:16">
      <c r="L49" s="97" t="str">
        <f t="shared" si="2"/>
        <v>N/A</v>
      </c>
      <c r="M49" s="110" t="str">
        <f t="shared" si="6"/>
        <v xml:space="preserve"> </v>
      </c>
      <c r="N49" s="100" t="e">
        <f t="shared" si="7"/>
        <v>#VALUE!</v>
      </c>
      <c r="O49" s="101" t="e">
        <f t="shared" si="8"/>
        <v>#DIV/0!</v>
      </c>
      <c r="P49" s="102" t="e">
        <f t="shared" si="9"/>
        <v>#VALUE!</v>
      </c>
    </row>
    <row r="50" spans="12:16">
      <c r="L50" s="97" t="str">
        <f t="shared" si="2"/>
        <v>N/A</v>
      </c>
      <c r="M50" s="110" t="str">
        <f t="shared" si="6"/>
        <v xml:space="preserve"> </v>
      </c>
      <c r="N50" s="100" t="e">
        <f t="shared" si="7"/>
        <v>#VALUE!</v>
      </c>
      <c r="O50" s="101" t="e">
        <f t="shared" si="8"/>
        <v>#DIV/0!</v>
      </c>
      <c r="P50" s="102" t="e">
        <f t="shared" si="9"/>
        <v>#VALUE!</v>
      </c>
    </row>
    <row r="51" spans="12:16">
      <c r="L51" s="97" t="str">
        <f t="shared" si="2"/>
        <v>N/A</v>
      </c>
      <c r="M51" s="110" t="str">
        <f t="shared" si="6"/>
        <v xml:space="preserve"> </v>
      </c>
      <c r="N51" s="100" t="e">
        <f t="shared" si="7"/>
        <v>#VALUE!</v>
      </c>
      <c r="O51" s="101" t="e">
        <f t="shared" si="8"/>
        <v>#DIV/0!</v>
      </c>
      <c r="P51" s="102" t="e">
        <f t="shared" si="9"/>
        <v>#VALUE!</v>
      </c>
    </row>
    <row r="52" spans="12:16">
      <c r="L52" s="97" t="str">
        <f t="shared" si="2"/>
        <v>N/A</v>
      </c>
      <c r="M52" s="110" t="str">
        <f t="shared" si="6"/>
        <v xml:space="preserve"> </v>
      </c>
      <c r="N52" s="100" t="e">
        <f t="shared" si="7"/>
        <v>#VALUE!</v>
      </c>
      <c r="O52" s="101" t="e">
        <f t="shared" si="8"/>
        <v>#DIV/0!</v>
      </c>
      <c r="P52" s="102" t="e">
        <f t="shared" si="9"/>
        <v>#VALUE!</v>
      </c>
    </row>
    <row r="53" spans="12:16">
      <c r="L53" s="97" t="str">
        <f t="shared" si="2"/>
        <v>N/A</v>
      </c>
      <c r="M53" s="110" t="str">
        <f t="shared" si="6"/>
        <v xml:space="preserve"> </v>
      </c>
      <c r="N53" s="100" t="e">
        <f t="shared" si="7"/>
        <v>#VALUE!</v>
      </c>
      <c r="O53" s="101" t="e">
        <f t="shared" si="8"/>
        <v>#DIV/0!</v>
      </c>
      <c r="P53" s="102" t="e">
        <f t="shared" si="9"/>
        <v>#VALUE!</v>
      </c>
    </row>
    <row r="54" spans="12:16">
      <c r="L54" s="97" t="str">
        <f t="shared" si="2"/>
        <v>N/A</v>
      </c>
      <c r="M54" s="110" t="str">
        <f t="shared" si="6"/>
        <v xml:space="preserve"> </v>
      </c>
      <c r="N54" s="100" t="e">
        <f t="shared" si="7"/>
        <v>#VALUE!</v>
      </c>
      <c r="O54" s="101" t="e">
        <f t="shared" si="8"/>
        <v>#DIV/0!</v>
      </c>
      <c r="P54" s="102" t="e">
        <f t="shared" si="9"/>
        <v>#VALUE!</v>
      </c>
    </row>
    <row r="55" spans="12:16">
      <c r="L55" s="97" t="str">
        <f t="shared" si="2"/>
        <v>N/A</v>
      </c>
      <c r="M55" s="110" t="str">
        <f t="shared" si="6"/>
        <v xml:space="preserve"> </v>
      </c>
      <c r="N55" s="100" t="e">
        <f t="shared" si="7"/>
        <v>#VALUE!</v>
      </c>
      <c r="O55" s="101" t="e">
        <f t="shared" si="8"/>
        <v>#DIV/0!</v>
      </c>
      <c r="P55" s="102" t="e">
        <f t="shared" si="9"/>
        <v>#VALUE!</v>
      </c>
    </row>
    <row r="56" spans="12:16">
      <c r="L56" s="97" t="str">
        <f t="shared" si="2"/>
        <v>N/A</v>
      </c>
      <c r="M56" s="110" t="str">
        <f t="shared" si="6"/>
        <v xml:space="preserve"> </v>
      </c>
      <c r="N56" s="100" t="e">
        <f t="shared" si="7"/>
        <v>#VALUE!</v>
      </c>
      <c r="O56" s="101" t="e">
        <f t="shared" si="8"/>
        <v>#DIV/0!</v>
      </c>
      <c r="P56" s="102" t="e">
        <f t="shared" si="9"/>
        <v>#VALUE!</v>
      </c>
    </row>
    <row r="57" spans="12:16">
      <c r="L57" s="97" t="str">
        <f t="shared" si="2"/>
        <v>N/A</v>
      </c>
      <c r="M57" s="110" t="str">
        <f t="shared" si="6"/>
        <v xml:space="preserve"> </v>
      </c>
      <c r="N57" s="100" t="e">
        <f t="shared" si="7"/>
        <v>#VALUE!</v>
      </c>
      <c r="O57" s="101" t="e">
        <f t="shared" si="8"/>
        <v>#DIV/0!</v>
      </c>
      <c r="P57" s="102" t="e">
        <f t="shared" si="9"/>
        <v>#VALUE!</v>
      </c>
    </row>
    <row r="58" spans="12:16">
      <c r="L58" s="97" t="str">
        <f t="shared" si="2"/>
        <v>N/A</v>
      </c>
      <c r="M58" s="110" t="str">
        <f t="shared" si="6"/>
        <v xml:space="preserve"> </v>
      </c>
      <c r="N58" s="100" t="e">
        <f t="shared" si="7"/>
        <v>#VALUE!</v>
      </c>
      <c r="O58" s="101" t="e">
        <f t="shared" si="8"/>
        <v>#DIV/0!</v>
      </c>
      <c r="P58" s="102" t="e">
        <f t="shared" si="9"/>
        <v>#VALUE!</v>
      </c>
    </row>
    <row r="59" spans="12:16">
      <c r="L59" s="97" t="str">
        <f t="shared" si="2"/>
        <v>N/A</v>
      </c>
      <c r="M59" s="110" t="str">
        <f t="shared" si="6"/>
        <v xml:space="preserve"> </v>
      </c>
      <c r="N59" s="100" t="e">
        <f t="shared" si="7"/>
        <v>#VALUE!</v>
      </c>
      <c r="O59" s="101" t="e">
        <f t="shared" si="8"/>
        <v>#DIV/0!</v>
      </c>
      <c r="P59" s="102" t="e">
        <f t="shared" si="9"/>
        <v>#VALUE!</v>
      </c>
    </row>
    <row r="60" spans="12:16">
      <c r="L60" s="97" t="str">
        <f t="shared" si="2"/>
        <v>N/A</v>
      </c>
      <c r="M60" s="110" t="str">
        <f t="shared" si="6"/>
        <v xml:space="preserve"> </v>
      </c>
      <c r="N60" s="100" t="e">
        <f t="shared" si="7"/>
        <v>#VALUE!</v>
      </c>
      <c r="O60" s="101" t="e">
        <f t="shared" si="8"/>
        <v>#DIV/0!</v>
      </c>
      <c r="P60" s="102" t="e">
        <f t="shared" si="9"/>
        <v>#VALUE!</v>
      </c>
    </row>
    <row r="61" spans="12:16">
      <c r="L61" s="97" t="str">
        <f t="shared" si="2"/>
        <v>N/A</v>
      </c>
      <c r="M61" s="110" t="str">
        <f t="shared" si="6"/>
        <v xml:space="preserve"> </v>
      </c>
      <c r="N61" s="100" t="e">
        <f t="shared" si="7"/>
        <v>#VALUE!</v>
      </c>
      <c r="O61" s="101" t="e">
        <f t="shared" si="8"/>
        <v>#DIV/0!</v>
      </c>
      <c r="P61" s="102" t="e">
        <f t="shared" si="9"/>
        <v>#VALUE!</v>
      </c>
    </row>
    <row r="62" spans="12:16">
      <c r="L62" s="97" t="str">
        <f t="shared" si="2"/>
        <v>N/A</v>
      </c>
      <c r="M62" s="110" t="str">
        <f t="shared" si="6"/>
        <v xml:space="preserve"> </v>
      </c>
      <c r="N62" s="100" t="e">
        <f t="shared" si="7"/>
        <v>#VALUE!</v>
      </c>
      <c r="O62" s="101" t="e">
        <f t="shared" si="8"/>
        <v>#DIV/0!</v>
      </c>
      <c r="P62" s="102" t="e">
        <f t="shared" si="9"/>
        <v>#VALUE!</v>
      </c>
    </row>
    <row r="63" spans="12:16">
      <c r="L63" s="97" t="str">
        <f t="shared" si="2"/>
        <v>N/A</v>
      </c>
      <c r="M63" s="110" t="str">
        <f t="shared" si="6"/>
        <v xml:space="preserve"> </v>
      </c>
      <c r="N63" s="100" t="e">
        <f t="shared" si="7"/>
        <v>#VALUE!</v>
      </c>
      <c r="O63" s="101" t="e">
        <f t="shared" si="8"/>
        <v>#DIV/0!</v>
      </c>
      <c r="P63" s="102" t="e">
        <f t="shared" si="9"/>
        <v>#VALUE!</v>
      </c>
    </row>
    <row r="64" spans="12:16">
      <c r="L64" s="97" t="str">
        <f t="shared" si="2"/>
        <v>N/A</v>
      </c>
      <c r="M64" s="110" t="str">
        <f t="shared" si="6"/>
        <v xml:space="preserve"> </v>
      </c>
      <c r="N64" s="100" t="e">
        <f t="shared" si="7"/>
        <v>#VALUE!</v>
      </c>
      <c r="O64" s="101" t="e">
        <f t="shared" si="8"/>
        <v>#DIV/0!</v>
      </c>
      <c r="P64" s="102" t="e">
        <f t="shared" si="9"/>
        <v>#VALUE!</v>
      </c>
    </row>
    <row r="65" spans="12:16">
      <c r="L65" s="97" t="str">
        <f t="shared" si="2"/>
        <v>N/A</v>
      </c>
      <c r="M65" s="110" t="str">
        <f t="shared" si="6"/>
        <v xml:space="preserve"> </v>
      </c>
      <c r="N65" s="100" t="e">
        <f t="shared" si="7"/>
        <v>#VALUE!</v>
      </c>
      <c r="O65" s="101" t="e">
        <f t="shared" si="8"/>
        <v>#DIV/0!</v>
      </c>
      <c r="P65" s="102" t="e">
        <f t="shared" si="9"/>
        <v>#VALUE!</v>
      </c>
    </row>
    <row r="66" spans="12:16">
      <c r="L66" s="97" t="str">
        <f t="shared" si="2"/>
        <v>N/A</v>
      </c>
      <c r="M66" s="110" t="str">
        <f t="shared" si="6"/>
        <v xml:space="preserve"> </v>
      </c>
      <c r="N66" s="100" t="e">
        <f t="shared" si="7"/>
        <v>#VALUE!</v>
      </c>
      <c r="O66" s="101" t="e">
        <f t="shared" si="8"/>
        <v>#DIV/0!</v>
      </c>
      <c r="P66" s="102" t="e">
        <f t="shared" si="9"/>
        <v>#VALUE!</v>
      </c>
    </row>
    <row r="67" spans="12:16">
      <c r="L67" s="97" t="str">
        <f t="shared" si="2"/>
        <v>N/A</v>
      </c>
      <c r="M67" s="110" t="str">
        <f t="shared" si="6"/>
        <v xml:space="preserve"> </v>
      </c>
      <c r="N67" s="100" t="e">
        <f t="shared" si="7"/>
        <v>#VALUE!</v>
      </c>
      <c r="O67" s="101" t="e">
        <f t="shared" si="8"/>
        <v>#DIV/0!</v>
      </c>
      <c r="P67" s="102" t="e">
        <f t="shared" si="9"/>
        <v>#VALUE!</v>
      </c>
    </row>
    <row r="68" spans="12:16">
      <c r="L68" s="97" t="str">
        <f t="shared" si="2"/>
        <v>N/A</v>
      </c>
      <c r="M68" s="110" t="str">
        <f t="shared" si="6"/>
        <v xml:space="preserve"> </v>
      </c>
      <c r="N68" s="100" t="e">
        <f t="shared" si="7"/>
        <v>#VALUE!</v>
      </c>
      <c r="O68" s="101" t="e">
        <f t="shared" si="8"/>
        <v>#DIV/0!</v>
      </c>
      <c r="P68" s="102" t="e">
        <f t="shared" si="9"/>
        <v>#VALUE!</v>
      </c>
    </row>
    <row r="69" spans="12:16">
      <c r="L69" s="97" t="str">
        <f t="shared" si="2"/>
        <v>N/A</v>
      </c>
      <c r="M69" s="110" t="str">
        <f t="shared" si="6"/>
        <v xml:space="preserve"> </v>
      </c>
      <c r="N69" s="100" t="e">
        <f t="shared" si="7"/>
        <v>#VALUE!</v>
      </c>
      <c r="O69" s="101" t="e">
        <f t="shared" si="8"/>
        <v>#DIV/0!</v>
      </c>
      <c r="P69" s="102" t="e">
        <f t="shared" si="9"/>
        <v>#VALUE!</v>
      </c>
    </row>
    <row r="70" spans="12:16">
      <c r="L70" s="97" t="str">
        <f t="shared" si="2"/>
        <v>N/A</v>
      </c>
      <c r="M70" s="110" t="str">
        <f t="shared" si="6"/>
        <v xml:space="preserve"> </v>
      </c>
      <c r="N70" s="100" t="e">
        <f t="shared" si="7"/>
        <v>#VALUE!</v>
      </c>
      <c r="O70" s="101" t="e">
        <f t="shared" si="8"/>
        <v>#DIV/0!</v>
      </c>
      <c r="P70" s="102" t="e">
        <f t="shared" si="9"/>
        <v>#VALUE!</v>
      </c>
    </row>
    <row r="71" spans="12:16">
      <c r="L71" s="97" t="str">
        <f t="shared" ref="L71:L134" si="10">IF(K71="TA","$52.97",IF(K71="SIA","$52.26","N/A"))</f>
        <v>N/A</v>
      </c>
      <c r="M71" s="110" t="str">
        <f t="shared" ref="M71:M134" si="11">IF(K71="SIA","0127/S6"," ")</f>
        <v xml:space="preserve"> </v>
      </c>
      <c r="N71" s="100" t="e">
        <f t="shared" si="7"/>
        <v>#VALUE!</v>
      </c>
      <c r="O71" s="101" t="e">
        <f t="shared" si="8"/>
        <v>#DIV/0!</v>
      </c>
      <c r="P71" s="102" t="e">
        <f t="shared" si="9"/>
        <v>#VALUE!</v>
      </c>
    </row>
    <row r="72" spans="12:16">
      <c r="L72" s="97" t="str">
        <f t="shared" si="10"/>
        <v>N/A</v>
      </c>
      <c r="M72" s="110" t="str">
        <f t="shared" si="11"/>
        <v xml:space="preserve"> </v>
      </c>
      <c r="N72" s="100" t="e">
        <f t="shared" si="7"/>
        <v>#VALUE!</v>
      </c>
      <c r="O72" s="101" t="e">
        <f t="shared" si="8"/>
        <v>#DIV/0!</v>
      </c>
      <c r="P72" s="102" t="e">
        <f t="shared" si="9"/>
        <v>#VALUE!</v>
      </c>
    </row>
    <row r="73" spans="12:16">
      <c r="L73" s="97" t="str">
        <f t="shared" si="10"/>
        <v>N/A</v>
      </c>
      <c r="M73" s="110" t="str">
        <f t="shared" si="11"/>
        <v xml:space="preserve"> </v>
      </c>
      <c r="N73" s="100" t="e">
        <f t="shared" si="7"/>
        <v>#VALUE!</v>
      </c>
      <c r="O73" s="101" t="e">
        <f t="shared" si="8"/>
        <v>#DIV/0!</v>
      </c>
      <c r="P73" s="102" t="e">
        <f t="shared" si="9"/>
        <v>#VALUE!</v>
      </c>
    </row>
    <row r="74" spans="12:16">
      <c r="L74" s="97" t="str">
        <f t="shared" si="10"/>
        <v>N/A</v>
      </c>
      <c r="M74" s="110" t="str">
        <f t="shared" si="11"/>
        <v xml:space="preserve"> </v>
      </c>
      <c r="N74" s="100" t="e">
        <f t="shared" si="7"/>
        <v>#VALUE!</v>
      </c>
      <c r="O74" s="101" t="e">
        <f t="shared" si="8"/>
        <v>#DIV/0!</v>
      </c>
      <c r="P74" s="102" t="e">
        <f t="shared" si="9"/>
        <v>#VALUE!</v>
      </c>
    </row>
    <row r="75" spans="12:16">
      <c r="L75" s="97" t="str">
        <f t="shared" si="10"/>
        <v>N/A</v>
      </c>
      <c r="M75" s="110" t="str">
        <f t="shared" si="11"/>
        <v xml:space="preserve"> </v>
      </c>
      <c r="N75" s="100" t="e">
        <f t="shared" si="7"/>
        <v>#VALUE!</v>
      </c>
      <c r="O75" s="101" t="e">
        <f t="shared" si="8"/>
        <v>#DIV/0!</v>
      </c>
      <c r="P75" s="102" t="e">
        <f t="shared" si="9"/>
        <v>#VALUE!</v>
      </c>
    </row>
    <row r="76" spans="12:16">
      <c r="L76" s="97" t="str">
        <f t="shared" si="10"/>
        <v>N/A</v>
      </c>
      <c r="M76" s="110" t="str">
        <f t="shared" si="11"/>
        <v xml:space="preserve"> </v>
      </c>
      <c r="N76" s="100" t="e">
        <f t="shared" si="7"/>
        <v>#VALUE!</v>
      </c>
      <c r="O76" s="101" t="e">
        <f t="shared" si="8"/>
        <v>#DIV/0!</v>
      </c>
      <c r="P76" s="102" t="e">
        <f t="shared" si="9"/>
        <v>#VALUE!</v>
      </c>
    </row>
    <row r="77" spans="12:16">
      <c r="L77" s="97" t="str">
        <f t="shared" si="10"/>
        <v>N/A</v>
      </c>
      <c r="M77" s="110" t="str">
        <f t="shared" si="11"/>
        <v xml:space="preserve"> </v>
      </c>
      <c r="N77" s="100" t="e">
        <f t="shared" si="7"/>
        <v>#VALUE!</v>
      </c>
      <c r="O77" s="101" t="e">
        <f t="shared" si="8"/>
        <v>#DIV/0!</v>
      </c>
      <c r="P77" s="102" t="e">
        <f t="shared" si="9"/>
        <v>#VALUE!</v>
      </c>
    </row>
    <row r="78" spans="12:16">
      <c r="L78" s="97" t="str">
        <f t="shared" si="10"/>
        <v>N/A</v>
      </c>
      <c r="M78" s="110" t="str">
        <f t="shared" si="11"/>
        <v xml:space="preserve"> </v>
      </c>
      <c r="N78" s="100" t="e">
        <f t="shared" si="7"/>
        <v>#VALUE!</v>
      </c>
      <c r="O78" s="101" t="e">
        <f t="shared" si="8"/>
        <v>#DIV/0!</v>
      </c>
      <c r="P78" s="102" t="e">
        <f t="shared" si="9"/>
        <v>#VALUE!</v>
      </c>
    </row>
    <row r="79" spans="12:16">
      <c r="L79" s="97" t="str">
        <f t="shared" si="10"/>
        <v>N/A</v>
      </c>
      <c r="M79" s="110" t="str">
        <f t="shared" si="11"/>
        <v xml:space="preserve"> </v>
      </c>
      <c r="N79" s="100" t="e">
        <f t="shared" si="7"/>
        <v>#VALUE!</v>
      </c>
      <c r="O79" s="101" t="e">
        <f t="shared" si="8"/>
        <v>#DIV/0!</v>
      </c>
      <c r="P79" s="102" t="e">
        <f t="shared" si="9"/>
        <v>#VALUE!</v>
      </c>
    </row>
    <row r="80" spans="12:16">
      <c r="L80" s="97" t="str">
        <f t="shared" si="10"/>
        <v>N/A</v>
      </c>
      <c r="M80" s="110" t="str">
        <f t="shared" si="11"/>
        <v xml:space="preserve"> </v>
      </c>
      <c r="N80" s="100" t="e">
        <f t="shared" si="7"/>
        <v>#VALUE!</v>
      </c>
      <c r="O80" s="101" t="e">
        <f t="shared" si="8"/>
        <v>#DIV/0!</v>
      </c>
      <c r="P80" s="102" t="e">
        <f t="shared" si="9"/>
        <v>#VALUE!</v>
      </c>
    </row>
    <row r="81" spans="12:16">
      <c r="L81" s="97" t="str">
        <f t="shared" si="10"/>
        <v>N/A</v>
      </c>
      <c r="M81" s="110" t="str">
        <f t="shared" si="11"/>
        <v xml:space="preserve"> </v>
      </c>
      <c r="N81" s="100" t="e">
        <f t="shared" si="7"/>
        <v>#VALUE!</v>
      </c>
      <c r="O81" s="101" t="e">
        <f t="shared" si="8"/>
        <v>#DIV/0!</v>
      </c>
      <c r="P81" s="102" t="e">
        <f t="shared" si="9"/>
        <v>#VALUE!</v>
      </c>
    </row>
    <row r="82" spans="12:16">
      <c r="L82" s="97" t="str">
        <f t="shared" si="10"/>
        <v>N/A</v>
      </c>
      <c r="M82" s="110" t="str">
        <f t="shared" si="11"/>
        <v xml:space="preserve"> </v>
      </c>
      <c r="N82" s="100" t="e">
        <f t="shared" si="7"/>
        <v>#VALUE!</v>
      </c>
      <c r="O82" s="101" t="e">
        <f t="shared" si="8"/>
        <v>#DIV/0!</v>
      </c>
      <c r="P82" s="102" t="e">
        <f t="shared" si="9"/>
        <v>#VALUE!</v>
      </c>
    </row>
    <row r="83" spans="12:16">
      <c r="L83" s="97" t="str">
        <f t="shared" si="10"/>
        <v>N/A</v>
      </c>
      <c r="M83" s="110" t="str">
        <f t="shared" si="11"/>
        <v xml:space="preserve"> </v>
      </c>
      <c r="N83" s="100" t="e">
        <f t="shared" si="7"/>
        <v>#VALUE!</v>
      </c>
      <c r="O83" s="101" t="e">
        <f t="shared" si="8"/>
        <v>#DIV/0!</v>
      </c>
      <c r="P83" s="102" t="e">
        <f t="shared" si="9"/>
        <v>#VALUE!</v>
      </c>
    </row>
    <row r="84" spans="12:16">
      <c r="L84" s="97" t="str">
        <f t="shared" si="10"/>
        <v>N/A</v>
      </c>
      <c r="M84" s="110" t="str">
        <f t="shared" si="11"/>
        <v xml:space="preserve"> </v>
      </c>
      <c r="N84" s="100" t="e">
        <f t="shared" si="7"/>
        <v>#VALUE!</v>
      </c>
      <c r="O84" s="101" t="e">
        <f t="shared" si="8"/>
        <v>#DIV/0!</v>
      </c>
      <c r="P84" s="102" t="e">
        <f t="shared" si="9"/>
        <v>#VALUE!</v>
      </c>
    </row>
    <row r="85" spans="12:16">
      <c r="L85" s="97" t="str">
        <f t="shared" si="10"/>
        <v>N/A</v>
      </c>
      <c r="M85" s="110" t="str">
        <f t="shared" si="11"/>
        <v xml:space="preserve"> </v>
      </c>
      <c r="N85" s="100" t="e">
        <f t="shared" si="7"/>
        <v>#VALUE!</v>
      </c>
      <c r="O85" s="101" t="e">
        <f t="shared" si="8"/>
        <v>#DIV/0!</v>
      </c>
      <c r="P85" s="102" t="e">
        <f t="shared" si="9"/>
        <v>#VALUE!</v>
      </c>
    </row>
    <row r="86" spans="12:16">
      <c r="L86" s="97" t="str">
        <f t="shared" si="10"/>
        <v>N/A</v>
      </c>
      <c r="M86" s="110" t="str">
        <f t="shared" si="11"/>
        <v xml:space="preserve"> </v>
      </c>
      <c r="N86" s="100" t="e">
        <f t="shared" si="7"/>
        <v>#VALUE!</v>
      </c>
      <c r="O86" s="101" t="e">
        <f t="shared" si="8"/>
        <v>#DIV/0!</v>
      </c>
      <c r="P86" s="102" t="e">
        <f t="shared" si="9"/>
        <v>#VALUE!</v>
      </c>
    </row>
    <row r="87" spans="12:16">
      <c r="L87" s="97" t="str">
        <f t="shared" si="10"/>
        <v>N/A</v>
      </c>
      <c r="M87" s="110" t="str">
        <f t="shared" si="11"/>
        <v xml:space="preserve"> </v>
      </c>
      <c r="N87" s="100" t="e">
        <f t="shared" si="7"/>
        <v>#VALUE!</v>
      </c>
      <c r="O87" s="101" t="e">
        <f t="shared" si="8"/>
        <v>#DIV/0!</v>
      </c>
      <c r="P87" s="102" t="e">
        <f t="shared" si="9"/>
        <v>#VALUE!</v>
      </c>
    </row>
    <row r="88" spans="12:16">
      <c r="L88" s="97" t="str">
        <f t="shared" si="10"/>
        <v>N/A</v>
      </c>
      <c r="M88" s="110" t="str">
        <f t="shared" si="11"/>
        <v xml:space="preserve"> </v>
      </c>
      <c r="N88" s="100" t="e">
        <f t="shared" si="7"/>
        <v>#VALUE!</v>
      </c>
      <c r="O88" s="101" t="e">
        <f t="shared" si="8"/>
        <v>#DIV/0!</v>
      </c>
      <c r="P88" s="102" t="e">
        <f t="shared" si="9"/>
        <v>#VALUE!</v>
      </c>
    </row>
    <row r="89" spans="12:16">
      <c r="L89" s="97" t="str">
        <f t="shared" si="10"/>
        <v>N/A</v>
      </c>
      <c r="M89" s="110" t="str">
        <f t="shared" si="11"/>
        <v xml:space="preserve"> </v>
      </c>
      <c r="N89" s="100" t="e">
        <f t="shared" si="7"/>
        <v>#VALUE!</v>
      </c>
      <c r="O89" s="101" t="e">
        <f t="shared" si="8"/>
        <v>#DIV/0!</v>
      </c>
      <c r="P89" s="102" t="e">
        <f t="shared" si="9"/>
        <v>#VALUE!</v>
      </c>
    </row>
    <row r="90" spans="12:16">
      <c r="L90" s="97" t="str">
        <f t="shared" si="10"/>
        <v>N/A</v>
      </c>
      <c r="M90" s="110" t="str">
        <f t="shared" si="11"/>
        <v xml:space="preserve"> </v>
      </c>
      <c r="N90" s="100" t="e">
        <f t="shared" si="7"/>
        <v>#VALUE!</v>
      </c>
      <c r="O90" s="101" t="e">
        <f t="shared" si="8"/>
        <v>#DIV/0!</v>
      </c>
      <c r="P90" s="102" t="e">
        <f t="shared" si="9"/>
        <v>#VALUE!</v>
      </c>
    </row>
    <row r="91" spans="12:16">
      <c r="L91" s="97" t="str">
        <f t="shared" si="10"/>
        <v>N/A</v>
      </c>
      <c r="M91" s="110" t="str">
        <f t="shared" si="11"/>
        <v xml:space="preserve"> </v>
      </c>
      <c r="N91" s="100" t="e">
        <f t="shared" si="7"/>
        <v>#VALUE!</v>
      </c>
      <c r="O91" s="101" t="e">
        <f t="shared" si="8"/>
        <v>#DIV/0!</v>
      </c>
      <c r="P91" s="102" t="e">
        <f t="shared" si="9"/>
        <v>#VALUE!</v>
      </c>
    </row>
    <row r="92" spans="12:16">
      <c r="L92" s="97" t="str">
        <f t="shared" si="10"/>
        <v>N/A</v>
      </c>
      <c r="M92" s="110" t="str">
        <f t="shared" si="11"/>
        <v xml:space="preserve"> </v>
      </c>
      <c r="N92" s="100" t="e">
        <f t="shared" si="7"/>
        <v>#VALUE!</v>
      </c>
      <c r="O92" s="101" t="e">
        <f t="shared" si="8"/>
        <v>#DIV/0!</v>
      </c>
      <c r="P92" s="102" t="e">
        <f t="shared" si="9"/>
        <v>#VALUE!</v>
      </c>
    </row>
    <row r="93" spans="12:16">
      <c r="L93" s="97" t="str">
        <f t="shared" si="10"/>
        <v>N/A</v>
      </c>
      <c r="M93" s="110" t="str">
        <f t="shared" si="11"/>
        <v xml:space="preserve"> </v>
      </c>
      <c r="N93" s="100" t="e">
        <f t="shared" si="7"/>
        <v>#VALUE!</v>
      </c>
      <c r="O93" s="101" t="e">
        <f t="shared" si="8"/>
        <v>#DIV/0!</v>
      </c>
      <c r="P93" s="102" t="e">
        <f t="shared" si="9"/>
        <v>#VALUE!</v>
      </c>
    </row>
    <row r="94" spans="12:16">
      <c r="L94" s="97" t="str">
        <f t="shared" si="10"/>
        <v>N/A</v>
      </c>
      <c r="M94" s="110" t="str">
        <f t="shared" si="11"/>
        <v xml:space="preserve"> </v>
      </c>
      <c r="N94" s="100" t="e">
        <f t="shared" si="7"/>
        <v>#VALUE!</v>
      </c>
      <c r="O94" s="101" t="e">
        <f t="shared" si="8"/>
        <v>#DIV/0!</v>
      </c>
      <c r="P94" s="102" t="e">
        <f t="shared" si="9"/>
        <v>#VALUE!</v>
      </c>
    </row>
    <row r="95" spans="12:16">
      <c r="L95" s="97" t="str">
        <f t="shared" si="10"/>
        <v>N/A</v>
      </c>
      <c r="M95" s="110" t="str">
        <f t="shared" si="11"/>
        <v xml:space="preserve"> </v>
      </c>
      <c r="N95" s="100" t="e">
        <f t="shared" si="7"/>
        <v>#VALUE!</v>
      </c>
      <c r="O95" s="101" t="e">
        <f t="shared" si="8"/>
        <v>#DIV/0!</v>
      </c>
      <c r="P95" s="102" t="e">
        <f t="shared" si="9"/>
        <v>#VALUE!</v>
      </c>
    </row>
    <row r="96" spans="12:16">
      <c r="L96" s="97" t="str">
        <f t="shared" si="10"/>
        <v>N/A</v>
      </c>
      <c r="M96" s="110" t="str">
        <f t="shared" si="11"/>
        <v xml:space="preserve"> </v>
      </c>
      <c r="N96" s="100" t="e">
        <f t="shared" si="7"/>
        <v>#VALUE!</v>
      </c>
      <c r="O96" s="101" t="e">
        <f t="shared" si="8"/>
        <v>#DIV/0!</v>
      </c>
      <c r="P96" s="102" t="e">
        <f t="shared" si="9"/>
        <v>#VALUE!</v>
      </c>
    </row>
    <row r="97" spans="12:16">
      <c r="L97" s="97" t="str">
        <f t="shared" si="10"/>
        <v>N/A</v>
      </c>
      <c r="M97" s="110" t="str">
        <f t="shared" si="11"/>
        <v xml:space="preserve"> </v>
      </c>
      <c r="N97" s="100" t="e">
        <f t="shared" si="7"/>
        <v>#VALUE!</v>
      </c>
      <c r="O97" s="101" t="e">
        <f t="shared" si="8"/>
        <v>#DIV/0!</v>
      </c>
      <c r="P97" s="102" t="e">
        <f t="shared" si="9"/>
        <v>#VALUE!</v>
      </c>
    </row>
    <row r="98" spans="12:16">
      <c r="L98" s="97" t="str">
        <f t="shared" si="10"/>
        <v>N/A</v>
      </c>
      <c r="M98" s="110" t="str">
        <f t="shared" si="11"/>
        <v xml:space="preserve"> </v>
      </c>
      <c r="N98" s="100" t="e">
        <f t="shared" ref="N98:N161" si="12">P98/J98</f>
        <v>#VALUE!</v>
      </c>
      <c r="O98" s="101" t="e">
        <f t="shared" ref="O98:O161" si="13">I98/J98</f>
        <v>#DIV/0!</v>
      </c>
      <c r="P98" s="102" t="e">
        <f t="shared" ref="P98:P161" si="14">L98*I98</f>
        <v>#VALUE!</v>
      </c>
    </row>
    <row r="99" spans="12:16">
      <c r="L99" s="97" t="str">
        <f t="shared" si="10"/>
        <v>N/A</v>
      </c>
      <c r="M99" s="110" t="str">
        <f t="shared" si="11"/>
        <v xml:space="preserve"> </v>
      </c>
      <c r="N99" s="100" t="e">
        <f t="shared" si="12"/>
        <v>#VALUE!</v>
      </c>
      <c r="O99" s="101" t="e">
        <f t="shared" si="13"/>
        <v>#DIV/0!</v>
      </c>
      <c r="P99" s="102" t="e">
        <f t="shared" si="14"/>
        <v>#VALUE!</v>
      </c>
    </row>
    <row r="100" spans="12:16">
      <c r="L100" s="97" t="str">
        <f t="shared" si="10"/>
        <v>N/A</v>
      </c>
      <c r="M100" s="110" t="str">
        <f t="shared" si="11"/>
        <v xml:space="preserve"> </v>
      </c>
      <c r="N100" s="100" t="e">
        <f t="shared" si="12"/>
        <v>#VALUE!</v>
      </c>
      <c r="O100" s="101" t="e">
        <f t="shared" si="13"/>
        <v>#DIV/0!</v>
      </c>
      <c r="P100" s="102" t="e">
        <f t="shared" si="14"/>
        <v>#VALUE!</v>
      </c>
    </row>
    <row r="101" spans="12:16">
      <c r="L101" s="97" t="str">
        <f t="shared" si="10"/>
        <v>N/A</v>
      </c>
      <c r="M101" s="110" t="str">
        <f t="shared" si="11"/>
        <v xml:space="preserve"> </v>
      </c>
      <c r="N101" s="100" t="e">
        <f t="shared" si="12"/>
        <v>#VALUE!</v>
      </c>
      <c r="O101" s="101" t="e">
        <f t="shared" si="13"/>
        <v>#DIV/0!</v>
      </c>
      <c r="P101" s="102" t="e">
        <f t="shared" si="14"/>
        <v>#VALUE!</v>
      </c>
    </row>
    <row r="102" spans="12:16">
      <c r="L102" s="97" t="str">
        <f t="shared" si="10"/>
        <v>N/A</v>
      </c>
      <c r="M102" s="110" t="str">
        <f t="shared" si="11"/>
        <v xml:space="preserve"> </v>
      </c>
      <c r="N102" s="100" t="e">
        <f t="shared" si="12"/>
        <v>#VALUE!</v>
      </c>
      <c r="O102" s="101" t="e">
        <f t="shared" si="13"/>
        <v>#DIV/0!</v>
      </c>
      <c r="P102" s="102" t="e">
        <f t="shared" si="14"/>
        <v>#VALUE!</v>
      </c>
    </row>
    <row r="103" spans="12:16">
      <c r="L103" s="97" t="str">
        <f t="shared" si="10"/>
        <v>N/A</v>
      </c>
      <c r="M103" s="110" t="str">
        <f t="shared" si="11"/>
        <v xml:space="preserve"> </v>
      </c>
      <c r="N103" s="100" t="e">
        <f t="shared" si="12"/>
        <v>#VALUE!</v>
      </c>
      <c r="O103" s="101" t="e">
        <f t="shared" si="13"/>
        <v>#DIV/0!</v>
      </c>
      <c r="P103" s="102" t="e">
        <f t="shared" si="14"/>
        <v>#VALUE!</v>
      </c>
    </row>
    <row r="104" spans="12:16">
      <c r="L104" s="97" t="str">
        <f t="shared" si="10"/>
        <v>N/A</v>
      </c>
      <c r="M104" s="110" t="str">
        <f t="shared" si="11"/>
        <v xml:space="preserve"> </v>
      </c>
      <c r="N104" s="100" t="e">
        <f t="shared" si="12"/>
        <v>#VALUE!</v>
      </c>
      <c r="O104" s="101" t="e">
        <f t="shared" si="13"/>
        <v>#DIV/0!</v>
      </c>
      <c r="P104" s="102" t="e">
        <f t="shared" si="14"/>
        <v>#VALUE!</v>
      </c>
    </row>
    <row r="105" spans="12:16">
      <c r="L105" s="97" t="str">
        <f t="shared" si="10"/>
        <v>N/A</v>
      </c>
      <c r="M105" s="110" t="str">
        <f t="shared" si="11"/>
        <v xml:space="preserve"> </v>
      </c>
      <c r="N105" s="100" t="e">
        <f t="shared" si="12"/>
        <v>#VALUE!</v>
      </c>
      <c r="O105" s="101" t="e">
        <f t="shared" si="13"/>
        <v>#DIV/0!</v>
      </c>
      <c r="P105" s="102" t="e">
        <f t="shared" si="14"/>
        <v>#VALUE!</v>
      </c>
    </row>
    <row r="106" spans="12:16">
      <c r="L106" s="97" t="str">
        <f t="shared" si="10"/>
        <v>N/A</v>
      </c>
      <c r="M106" s="110" t="str">
        <f t="shared" si="11"/>
        <v xml:space="preserve"> </v>
      </c>
      <c r="N106" s="100" t="e">
        <f t="shared" si="12"/>
        <v>#VALUE!</v>
      </c>
      <c r="O106" s="101" t="e">
        <f t="shared" si="13"/>
        <v>#DIV/0!</v>
      </c>
      <c r="P106" s="102" t="e">
        <f t="shared" si="14"/>
        <v>#VALUE!</v>
      </c>
    </row>
    <row r="107" spans="12:16">
      <c r="L107" s="97" t="str">
        <f t="shared" si="10"/>
        <v>N/A</v>
      </c>
      <c r="M107" s="110" t="str">
        <f t="shared" si="11"/>
        <v xml:space="preserve"> </v>
      </c>
      <c r="N107" s="100" t="e">
        <f t="shared" si="12"/>
        <v>#VALUE!</v>
      </c>
      <c r="O107" s="101" t="e">
        <f t="shared" si="13"/>
        <v>#DIV/0!</v>
      </c>
      <c r="P107" s="102" t="e">
        <f t="shared" si="14"/>
        <v>#VALUE!</v>
      </c>
    </row>
    <row r="108" spans="12:16">
      <c r="L108" s="97" t="str">
        <f t="shared" si="10"/>
        <v>N/A</v>
      </c>
      <c r="M108" s="110" t="str">
        <f t="shared" si="11"/>
        <v xml:space="preserve"> </v>
      </c>
      <c r="N108" s="100" t="e">
        <f t="shared" si="12"/>
        <v>#VALUE!</v>
      </c>
      <c r="O108" s="101" t="e">
        <f t="shared" si="13"/>
        <v>#DIV/0!</v>
      </c>
      <c r="P108" s="102" t="e">
        <f t="shared" si="14"/>
        <v>#VALUE!</v>
      </c>
    </row>
    <row r="109" spans="12:16">
      <c r="L109" s="97" t="str">
        <f t="shared" si="10"/>
        <v>N/A</v>
      </c>
      <c r="M109" s="110" t="str">
        <f t="shared" si="11"/>
        <v xml:space="preserve"> </v>
      </c>
      <c r="N109" s="100" t="e">
        <f t="shared" si="12"/>
        <v>#VALUE!</v>
      </c>
      <c r="O109" s="101" t="e">
        <f t="shared" si="13"/>
        <v>#DIV/0!</v>
      </c>
      <c r="P109" s="102" t="e">
        <f t="shared" si="14"/>
        <v>#VALUE!</v>
      </c>
    </row>
    <row r="110" spans="12:16">
      <c r="L110" s="97" t="str">
        <f t="shared" si="10"/>
        <v>N/A</v>
      </c>
      <c r="M110" s="110" t="str">
        <f t="shared" si="11"/>
        <v xml:space="preserve"> </v>
      </c>
      <c r="N110" s="100" t="e">
        <f t="shared" si="12"/>
        <v>#VALUE!</v>
      </c>
      <c r="O110" s="101" t="e">
        <f t="shared" si="13"/>
        <v>#DIV/0!</v>
      </c>
      <c r="P110" s="102" t="e">
        <f t="shared" si="14"/>
        <v>#VALUE!</v>
      </c>
    </row>
    <row r="111" spans="12:16">
      <c r="L111" s="97" t="str">
        <f t="shared" si="10"/>
        <v>N/A</v>
      </c>
      <c r="M111" s="110" t="str">
        <f t="shared" si="11"/>
        <v xml:space="preserve"> </v>
      </c>
      <c r="N111" s="100" t="e">
        <f t="shared" si="12"/>
        <v>#VALUE!</v>
      </c>
      <c r="O111" s="101" t="e">
        <f t="shared" si="13"/>
        <v>#DIV/0!</v>
      </c>
      <c r="P111" s="102" t="e">
        <f t="shared" si="14"/>
        <v>#VALUE!</v>
      </c>
    </row>
    <row r="112" spans="12:16">
      <c r="L112" s="97" t="str">
        <f t="shared" si="10"/>
        <v>N/A</v>
      </c>
      <c r="M112" s="110" t="str">
        <f t="shared" si="11"/>
        <v xml:space="preserve"> </v>
      </c>
      <c r="N112" s="100" t="e">
        <f t="shared" si="12"/>
        <v>#VALUE!</v>
      </c>
      <c r="O112" s="101" t="e">
        <f t="shared" si="13"/>
        <v>#DIV/0!</v>
      </c>
      <c r="P112" s="102" t="e">
        <f t="shared" si="14"/>
        <v>#VALUE!</v>
      </c>
    </row>
    <row r="113" spans="12:16">
      <c r="L113" s="97" t="str">
        <f t="shared" si="10"/>
        <v>N/A</v>
      </c>
      <c r="M113" s="110" t="str">
        <f t="shared" si="11"/>
        <v xml:space="preserve"> </v>
      </c>
      <c r="N113" s="100" t="e">
        <f t="shared" si="12"/>
        <v>#VALUE!</v>
      </c>
      <c r="O113" s="101" t="e">
        <f t="shared" si="13"/>
        <v>#DIV/0!</v>
      </c>
      <c r="P113" s="102" t="e">
        <f t="shared" si="14"/>
        <v>#VALUE!</v>
      </c>
    </row>
    <row r="114" spans="12:16">
      <c r="L114" s="97" t="str">
        <f t="shared" si="10"/>
        <v>N/A</v>
      </c>
      <c r="M114" s="110" t="str">
        <f t="shared" si="11"/>
        <v xml:space="preserve"> </v>
      </c>
      <c r="N114" s="100" t="e">
        <f t="shared" si="12"/>
        <v>#VALUE!</v>
      </c>
      <c r="O114" s="101" t="e">
        <f t="shared" si="13"/>
        <v>#DIV/0!</v>
      </c>
      <c r="P114" s="102" t="e">
        <f t="shared" si="14"/>
        <v>#VALUE!</v>
      </c>
    </row>
    <row r="115" spans="12:16">
      <c r="L115" s="97" t="str">
        <f t="shared" si="10"/>
        <v>N/A</v>
      </c>
      <c r="M115" s="110" t="str">
        <f t="shared" si="11"/>
        <v xml:space="preserve"> </v>
      </c>
      <c r="N115" s="100" t="e">
        <f t="shared" si="12"/>
        <v>#VALUE!</v>
      </c>
      <c r="O115" s="101" t="e">
        <f t="shared" si="13"/>
        <v>#DIV/0!</v>
      </c>
      <c r="P115" s="102" t="e">
        <f t="shared" si="14"/>
        <v>#VALUE!</v>
      </c>
    </row>
    <row r="116" spans="12:16">
      <c r="L116" s="97" t="str">
        <f t="shared" si="10"/>
        <v>N/A</v>
      </c>
      <c r="M116" s="110" t="str">
        <f t="shared" si="11"/>
        <v xml:space="preserve"> </v>
      </c>
      <c r="N116" s="100" t="e">
        <f t="shared" si="12"/>
        <v>#VALUE!</v>
      </c>
      <c r="O116" s="101" t="e">
        <f t="shared" si="13"/>
        <v>#DIV/0!</v>
      </c>
      <c r="P116" s="102" t="e">
        <f t="shared" si="14"/>
        <v>#VALUE!</v>
      </c>
    </row>
    <row r="117" spans="12:16">
      <c r="L117" s="97" t="str">
        <f t="shared" si="10"/>
        <v>N/A</v>
      </c>
      <c r="M117" s="110" t="str">
        <f t="shared" si="11"/>
        <v xml:space="preserve"> </v>
      </c>
      <c r="N117" s="100" t="e">
        <f t="shared" si="12"/>
        <v>#VALUE!</v>
      </c>
      <c r="O117" s="101" t="e">
        <f t="shared" si="13"/>
        <v>#DIV/0!</v>
      </c>
      <c r="P117" s="102" t="e">
        <f t="shared" si="14"/>
        <v>#VALUE!</v>
      </c>
    </row>
    <row r="118" spans="12:16">
      <c r="L118" s="97" t="str">
        <f t="shared" si="10"/>
        <v>N/A</v>
      </c>
      <c r="M118" s="110" t="str">
        <f t="shared" si="11"/>
        <v xml:space="preserve"> </v>
      </c>
      <c r="N118" s="100" t="e">
        <f t="shared" si="12"/>
        <v>#VALUE!</v>
      </c>
      <c r="O118" s="101" t="e">
        <f t="shared" si="13"/>
        <v>#DIV/0!</v>
      </c>
      <c r="P118" s="102" t="e">
        <f t="shared" si="14"/>
        <v>#VALUE!</v>
      </c>
    </row>
    <row r="119" spans="12:16">
      <c r="L119" s="97" t="str">
        <f t="shared" si="10"/>
        <v>N/A</v>
      </c>
      <c r="M119" s="110" t="str">
        <f t="shared" si="11"/>
        <v xml:space="preserve"> </v>
      </c>
      <c r="N119" s="100" t="e">
        <f t="shared" si="12"/>
        <v>#VALUE!</v>
      </c>
      <c r="O119" s="101" t="e">
        <f t="shared" si="13"/>
        <v>#DIV/0!</v>
      </c>
      <c r="P119" s="102" t="e">
        <f t="shared" si="14"/>
        <v>#VALUE!</v>
      </c>
    </row>
    <row r="120" spans="12:16">
      <c r="L120" s="97" t="str">
        <f t="shared" si="10"/>
        <v>N/A</v>
      </c>
      <c r="M120" s="110" t="str">
        <f t="shared" si="11"/>
        <v xml:space="preserve"> </v>
      </c>
      <c r="N120" s="100" t="e">
        <f t="shared" si="12"/>
        <v>#VALUE!</v>
      </c>
      <c r="O120" s="101" t="e">
        <f t="shared" si="13"/>
        <v>#DIV/0!</v>
      </c>
      <c r="P120" s="102" t="e">
        <f t="shared" si="14"/>
        <v>#VALUE!</v>
      </c>
    </row>
    <row r="121" spans="12:16">
      <c r="L121" s="97" t="str">
        <f t="shared" si="10"/>
        <v>N/A</v>
      </c>
      <c r="M121" s="110" t="str">
        <f t="shared" si="11"/>
        <v xml:space="preserve"> </v>
      </c>
      <c r="N121" s="100" t="e">
        <f t="shared" si="12"/>
        <v>#VALUE!</v>
      </c>
      <c r="O121" s="101" t="e">
        <f t="shared" si="13"/>
        <v>#DIV/0!</v>
      </c>
      <c r="P121" s="102" t="e">
        <f t="shared" si="14"/>
        <v>#VALUE!</v>
      </c>
    </row>
    <row r="122" spans="12:16">
      <c r="L122" s="97" t="str">
        <f t="shared" si="10"/>
        <v>N/A</v>
      </c>
      <c r="M122" s="110" t="str">
        <f t="shared" si="11"/>
        <v xml:space="preserve"> </v>
      </c>
      <c r="N122" s="100" t="e">
        <f t="shared" si="12"/>
        <v>#VALUE!</v>
      </c>
      <c r="O122" s="101" t="e">
        <f t="shared" si="13"/>
        <v>#DIV/0!</v>
      </c>
      <c r="P122" s="102" t="e">
        <f t="shared" si="14"/>
        <v>#VALUE!</v>
      </c>
    </row>
    <row r="123" spans="12:16">
      <c r="L123" s="97" t="str">
        <f t="shared" si="10"/>
        <v>N/A</v>
      </c>
      <c r="M123" s="110" t="str">
        <f t="shared" si="11"/>
        <v xml:space="preserve"> </v>
      </c>
      <c r="N123" s="100" t="e">
        <f t="shared" si="12"/>
        <v>#VALUE!</v>
      </c>
      <c r="O123" s="101" t="e">
        <f t="shared" si="13"/>
        <v>#DIV/0!</v>
      </c>
      <c r="P123" s="102" t="e">
        <f t="shared" si="14"/>
        <v>#VALUE!</v>
      </c>
    </row>
    <row r="124" spans="12:16">
      <c r="L124" s="97" t="str">
        <f t="shared" si="10"/>
        <v>N/A</v>
      </c>
      <c r="M124" s="110" t="str">
        <f t="shared" si="11"/>
        <v xml:space="preserve"> </v>
      </c>
      <c r="N124" s="100" t="e">
        <f t="shared" si="12"/>
        <v>#VALUE!</v>
      </c>
      <c r="O124" s="101" t="e">
        <f t="shared" si="13"/>
        <v>#DIV/0!</v>
      </c>
      <c r="P124" s="102" t="e">
        <f t="shared" si="14"/>
        <v>#VALUE!</v>
      </c>
    </row>
    <row r="125" spans="12:16">
      <c r="L125" s="97" t="str">
        <f t="shared" si="10"/>
        <v>N/A</v>
      </c>
      <c r="M125" s="110" t="str">
        <f t="shared" si="11"/>
        <v xml:space="preserve"> </v>
      </c>
      <c r="N125" s="100" t="e">
        <f t="shared" si="12"/>
        <v>#VALUE!</v>
      </c>
      <c r="O125" s="101" t="e">
        <f t="shared" si="13"/>
        <v>#DIV/0!</v>
      </c>
      <c r="P125" s="102" t="e">
        <f t="shared" si="14"/>
        <v>#VALUE!</v>
      </c>
    </row>
    <row r="126" spans="12:16">
      <c r="L126" s="97" t="str">
        <f t="shared" si="10"/>
        <v>N/A</v>
      </c>
      <c r="M126" s="110" t="str">
        <f t="shared" si="11"/>
        <v xml:space="preserve"> </v>
      </c>
      <c r="N126" s="100" t="e">
        <f t="shared" si="12"/>
        <v>#VALUE!</v>
      </c>
      <c r="O126" s="101" t="e">
        <f t="shared" si="13"/>
        <v>#DIV/0!</v>
      </c>
      <c r="P126" s="102" t="e">
        <f t="shared" si="14"/>
        <v>#VALUE!</v>
      </c>
    </row>
    <row r="127" spans="12:16">
      <c r="L127" s="97" t="str">
        <f t="shared" si="10"/>
        <v>N/A</v>
      </c>
      <c r="M127" s="110" t="str">
        <f t="shared" si="11"/>
        <v xml:space="preserve"> </v>
      </c>
      <c r="N127" s="100" t="e">
        <f t="shared" si="12"/>
        <v>#VALUE!</v>
      </c>
      <c r="O127" s="101" t="e">
        <f t="shared" si="13"/>
        <v>#DIV/0!</v>
      </c>
      <c r="P127" s="102" t="e">
        <f t="shared" si="14"/>
        <v>#VALUE!</v>
      </c>
    </row>
    <row r="128" spans="12:16">
      <c r="L128" s="97" t="str">
        <f t="shared" si="10"/>
        <v>N/A</v>
      </c>
      <c r="M128" s="110" t="str">
        <f t="shared" si="11"/>
        <v xml:space="preserve"> </v>
      </c>
      <c r="N128" s="100" t="e">
        <f t="shared" si="12"/>
        <v>#VALUE!</v>
      </c>
      <c r="O128" s="101" t="e">
        <f t="shared" si="13"/>
        <v>#DIV/0!</v>
      </c>
      <c r="P128" s="102" t="e">
        <f t="shared" si="14"/>
        <v>#VALUE!</v>
      </c>
    </row>
    <row r="129" spans="12:16">
      <c r="L129" s="97" t="str">
        <f t="shared" si="10"/>
        <v>N/A</v>
      </c>
      <c r="M129" s="110" t="str">
        <f t="shared" si="11"/>
        <v xml:space="preserve"> </v>
      </c>
      <c r="N129" s="100" t="e">
        <f t="shared" si="12"/>
        <v>#VALUE!</v>
      </c>
      <c r="O129" s="101" t="e">
        <f t="shared" si="13"/>
        <v>#DIV/0!</v>
      </c>
      <c r="P129" s="102" t="e">
        <f t="shared" si="14"/>
        <v>#VALUE!</v>
      </c>
    </row>
    <row r="130" spans="12:16">
      <c r="L130" s="97" t="str">
        <f t="shared" si="10"/>
        <v>N/A</v>
      </c>
      <c r="M130" s="110" t="str">
        <f t="shared" si="11"/>
        <v xml:space="preserve"> </v>
      </c>
      <c r="N130" s="100" t="e">
        <f t="shared" si="12"/>
        <v>#VALUE!</v>
      </c>
      <c r="O130" s="101" t="e">
        <f t="shared" si="13"/>
        <v>#DIV/0!</v>
      </c>
      <c r="P130" s="102" t="e">
        <f t="shared" si="14"/>
        <v>#VALUE!</v>
      </c>
    </row>
    <row r="131" spans="12:16">
      <c r="L131" s="97" t="str">
        <f t="shared" si="10"/>
        <v>N/A</v>
      </c>
      <c r="M131" s="110" t="str">
        <f t="shared" si="11"/>
        <v xml:space="preserve"> </v>
      </c>
      <c r="N131" s="100" t="e">
        <f t="shared" si="12"/>
        <v>#VALUE!</v>
      </c>
      <c r="O131" s="101" t="e">
        <f t="shared" si="13"/>
        <v>#DIV/0!</v>
      </c>
      <c r="P131" s="102" t="e">
        <f t="shared" si="14"/>
        <v>#VALUE!</v>
      </c>
    </row>
    <row r="132" spans="12:16">
      <c r="L132" s="97" t="str">
        <f t="shared" si="10"/>
        <v>N/A</v>
      </c>
      <c r="M132" s="110" t="str">
        <f t="shared" si="11"/>
        <v xml:space="preserve"> </v>
      </c>
      <c r="N132" s="100" t="e">
        <f t="shared" si="12"/>
        <v>#VALUE!</v>
      </c>
      <c r="O132" s="101" t="e">
        <f t="shared" si="13"/>
        <v>#DIV/0!</v>
      </c>
      <c r="P132" s="102" t="e">
        <f t="shared" si="14"/>
        <v>#VALUE!</v>
      </c>
    </row>
    <row r="133" spans="12:16">
      <c r="L133" s="97" t="str">
        <f t="shared" si="10"/>
        <v>N/A</v>
      </c>
      <c r="M133" s="110" t="str">
        <f t="shared" si="11"/>
        <v xml:space="preserve"> </v>
      </c>
      <c r="N133" s="100" t="e">
        <f t="shared" si="12"/>
        <v>#VALUE!</v>
      </c>
      <c r="O133" s="101" t="e">
        <f t="shared" si="13"/>
        <v>#DIV/0!</v>
      </c>
      <c r="P133" s="102" t="e">
        <f t="shared" si="14"/>
        <v>#VALUE!</v>
      </c>
    </row>
    <row r="134" spans="12:16">
      <c r="L134" s="97" t="str">
        <f t="shared" si="10"/>
        <v>N/A</v>
      </c>
      <c r="M134" s="110" t="str">
        <f t="shared" si="11"/>
        <v xml:space="preserve"> </v>
      </c>
      <c r="N134" s="100" t="e">
        <f t="shared" si="12"/>
        <v>#VALUE!</v>
      </c>
      <c r="O134" s="101" t="e">
        <f t="shared" si="13"/>
        <v>#DIV/0!</v>
      </c>
      <c r="P134" s="102" t="e">
        <f t="shared" si="14"/>
        <v>#VALUE!</v>
      </c>
    </row>
    <row r="135" spans="12:16">
      <c r="L135" s="97" t="str">
        <f t="shared" ref="L135:L198" si="15">IF(K135="TA","$52.97",IF(K135="SIA","$52.26","N/A"))</f>
        <v>N/A</v>
      </c>
      <c r="M135" s="110" t="str">
        <f t="shared" ref="M135:M198" si="16">IF(K135="SIA","0127/S6"," ")</f>
        <v xml:space="preserve"> </v>
      </c>
      <c r="N135" s="100" t="e">
        <f t="shared" si="12"/>
        <v>#VALUE!</v>
      </c>
      <c r="O135" s="101" t="e">
        <f t="shared" si="13"/>
        <v>#DIV/0!</v>
      </c>
      <c r="P135" s="102" t="e">
        <f t="shared" si="14"/>
        <v>#VALUE!</v>
      </c>
    </row>
    <row r="136" spans="12:16">
      <c r="L136" s="97" t="str">
        <f t="shared" si="15"/>
        <v>N/A</v>
      </c>
      <c r="M136" s="110" t="str">
        <f t="shared" si="16"/>
        <v xml:space="preserve"> </v>
      </c>
      <c r="N136" s="100" t="e">
        <f t="shared" si="12"/>
        <v>#VALUE!</v>
      </c>
      <c r="O136" s="101" t="e">
        <f t="shared" si="13"/>
        <v>#DIV/0!</v>
      </c>
      <c r="P136" s="102" t="e">
        <f t="shared" si="14"/>
        <v>#VALUE!</v>
      </c>
    </row>
    <row r="137" spans="12:16">
      <c r="L137" s="97" t="str">
        <f t="shared" si="15"/>
        <v>N/A</v>
      </c>
      <c r="M137" s="110" t="str">
        <f t="shared" si="16"/>
        <v xml:space="preserve"> </v>
      </c>
      <c r="N137" s="100" t="e">
        <f t="shared" si="12"/>
        <v>#VALUE!</v>
      </c>
      <c r="O137" s="101" t="e">
        <f t="shared" si="13"/>
        <v>#DIV/0!</v>
      </c>
      <c r="P137" s="102" t="e">
        <f t="shared" si="14"/>
        <v>#VALUE!</v>
      </c>
    </row>
    <row r="138" spans="12:16">
      <c r="L138" s="97" t="str">
        <f t="shared" si="15"/>
        <v>N/A</v>
      </c>
      <c r="M138" s="110" t="str">
        <f t="shared" si="16"/>
        <v xml:space="preserve"> </v>
      </c>
      <c r="N138" s="100" t="e">
        <f t="shared" si="12"/>
        <v>#VALUE!</v>
      </c>
      <c r="O138" s="101" t="e">
        <f t="shared" si="13"/>
        <v>#DIV/0!</v>
      </c>
      <c r="P138" s="102" t="e">
        <f t="shared" si="14"/>
        <v>#VALUE!</v>
      </c>
    </row>
    <row r="139" spans="12:16">
      <c r="L139" s="97" t="str">
        <f t="shared" si="15"/>
        <v>N/A</v>
      </c>
      <c r="M139" s="110" t="str">
        <f t="shared" si="16"/>
        <v xml:space="preserve"> </v>
      </c>
      <c r="N139" s="100" t="e">
        <f t="shared" si="12"/>
        <v>#VALUE!</v>
      </c>
      <c r="O139" s="101" t="e">
        <f t="shared" si="13"/>
        <v>#DIV/0!</v>
      </c>
      <c r="P139" s="102" t="e">
        <f t="shared" si="14"/>
        <v>#VALUE!</v>
      </c>
    </row>
    <row r="140" spans="12:16">
      <c r="L140" s="97" t="str">
        <f t="shared" si="15"/>
        <v>N/A</v>
      </c>
      <c r="M140" s="110" t="str">
        <f t="shared" si="16"/>
        <v xml:space="preserve"> </v>
      </c>
      <c r="N140" s="100" t="e">
        <f t="shared" si="12"/>
        <v>#VALUE!</v>
      </c>
      <c r="O140" s="101" t="e">
        <f t="shared" si="13"/>
        <v>#DIV/0!</v>
      </c>
      <c r="P140" s="102" t="e">
        <f t="shared" si="14"/>
        <v>#VALUE!</v>
      </c>
    </row>
    <row r="141" spans="12:16">
      <c r="L141" s="97" t="str">
        <f t="shared" si="15"/>
        <v>N/A</v>
      </c>
      <c r="M141" s="110" t="str">
        <f t="shared" si="16"/>
        <v xml:space="preserve"> </v>
      </c>
      <c r="N141" s="100" t="e">
        <f t="shared" si="12"/>
        <v>#VALUE!</v>
      </c>
      <c r="O141" s="101" t="e">
        <f t="shared" si="13"/>
        <v>#DIV/0!</v>
      </c>
      <c r="P141" s="102" t="e">
        <f t="shared" si="14"/>
        <v>#VALUE!</v>
      </c>
    </row>
    <row r="142" spans="12:16">
      <c r="L142" s="97" t="str">
        <f t="shared" si="15"/>
        <v>N/A</v>
      </c>
      <c r="M142" s="110" t="str">
        <f t="shared" si="16"/>
        <v xml:space="preserve"> </v>
      </c>
      <c r="N142" s="100" t="e">
        <f t="shared" si="12"/>
        <v>#VALUE!</v>
      </c>
      <c r="O142" s="101" t="e">
        <f t="shared" si="13"/>
        <v>#DIV/0!</v>
      </c>
      <c r="P142" s="102" t="e">
        <f t="shared" si="14"/>
        <v>#VALUE!</v>
      </c>
    </row>
    <row r="143" spans="12:16">
      <c r="L143" s="97" t="str">
        <f t="shared" si="15"/>
        <v>N/A</v>
      </c>
      <c r="M143" s="110" t="str">
        <f t="shared" si="16"/>
        <v xml:space="preserve"> </v>
      </c>
      <c r="N143" s="100" t="e">
        <f t="shared" si="12"/>
        <v>#VALUE!</v>
      </c>
      <c r="O143" s="101" t="e">
        <f t="shared" si="13"/>
        <v>#DIV/0!</v>
      </c>
      <c r="P143" s="102" t="e">
        <f t="shared" si="14"/>
        <v>#VALUE!</v>
      </c>
    </row>
    <row r="144" spans="12:16">
      <c r="L144" s="97" t="str">
        <f t="shared" si="15"/>
        <v>N/A</v>
      </c>
      <c r="M144" s="110" t="str">
        <f t="shared" si="16"/>
        <v xml:space="preserve"> </v>
      </c>
      <c r="N144" s="100" t="e">
        <f t="shared" si="12"/>
        <v>#VALUE!</v>
      </c>
      <c r="O144" s="101" t="e">
        <f t="shared" si="13"/>
        <v>#DIV/0!</v>
      </c>
      <c r="P144" s="102" t="e">
        <f t="shared" si="14"/>
        <v>#VALUE!</v>
      </c>
    </row>
    <row r="145" spans="12:16">
      <c r="L145" s="97" t="str">
        <f t="shared" si="15"/>
        <v>N/A</v>
      </c>
      <c r="M145" s="110" t="str">
        <f t="shared" si="16"/>
        <v xml:space="preserve"> </v>
      </c>
      <c r="N145" s="100" t="e">
        <f t="shared" si="12"/>
        <v>#VALUE!</v>
      </c>
      <c r="O145" s="101" t="e">
        <f t="shared" si="13"/>
        <v>#DIV/0!</v>
      </c>
      <c r="P145" s="102" t="e">
        <f t="shared" si="14"/>
        <v>#VALUE!</v>
      </c>
    </row>
    <row r="146" spans="12:16">
      <c r="L146" s="97" t="str">
        <f t="shared" si="15"/>
        <v>N/A</v>
      </c>
      <c r="M146" s="110" t="str">
        <f t="shared" si="16"/>
        <v xml:space="preserve"> </v>
      </c>
      <c r="N146" s="100" t="e">
        <f t="shared" si="12"/>
        <v>#VALUE!</v>
      </c>
      <c r="O146" s="101" t="e">
        <f t="shared" si="13"/>
        <v>#DIV/0!</v>
      </c>
      <c r="P146" s="102" t="e">
        <f t="shared" si="14"/>
        <v>#VALUE!</v>
      </c>
    </row>
    <row r="147" spans="12:16">
      <c r="L147" s="97" t="str">
        <f t="shared" si="15"/>
        <v>N/A</v>
      </c>
      <c r="M147" s="110" t="str">
        <f t="shared" si="16"/>
        <v xml:space="preserve"> </v>
      </c>
      <c r="N147" s="100" t="e">
        <f t="shared" si="12"/>
        <v>#VALUE!</v>
      </c>
      <c r="O147" s="101" t="e">
        <f t="shared" si="13"/>
        <v>#DIV/0!</v>
      </c>
      <c r="P147" s="102" t="e">
        <f t="shared" si="14"/>
        <v>#VALUE!</v>
      </c>
    </row>
    <row r="148" spans="12:16">
      <c r="L148" s="97" t="str">
        <f t="shared" si="15"/>
        <v>N/A</v>
      </c>
      <c r="M148" s="110" t="str">
        <f t="shared" si="16"/>
        <v xml:space="preserve"> </v>
      </c>
      <c r="N148" s="100" t="e">
        <f t="shared" si="12"/>
        <v>#VALUE!</v>
      </c>
      <c r="O148" s="101" t="e">
        <f t="shared" si="13"/>
        <v>#DIV/0!</v>
      </c>
      <c r="P148" s="102" t="e">
        <f t="shared" si="14"/>
        <v>#VALUE!</v>
      </c>
    </row>
    <row r="149" spans="12:16">
      <c r="L149" s="97" t="str">
        <f t="shared" si="15"/>
        <v>N/A</v>
      </c>
      <c r="M149" s="110" t="str">
        <f t="shared" si="16"/>
        <v xml:space="preserve"> </v>
      </c>
      <c r="N149" s="100" t="e">
        <f t="shared" si="12"/>
        <v>#VALUE!</v>
      </c>
      <c r="O149" s="101" t="e">
        <f t="shared" si="13"/>
        <v>#DIV/0!</v>
      </c>
      <c r="P149" s="102" t="e">
        <f t="shared" si="14"/>
        <v>#VALUE!</v>
      </c>
    </row>
    <row r="150" spans="12:16">
      <c r="L150" s="97" t="str">
        <f t="shared" si="15"/>
        <v>N/A</v>
      </c>
      <c r="M150" s="110" t="str">
        <f t="shared" si="16"/>
        <v xml:space="preserve"> </v>
      </c>
      <c r="N150" s="100" t="e">
        <f t="shared" si="12"/>
        <v>#VALUE!</v>
      </c>
      <c r="O150" s="101" t="e">
        <f t="shared" si="13"/>
        <v>#DIV/0!</v>
      </c>
      <c r="P150" s="102" t="e">
        <f t="shared" si="14"/>
        <v>#VALUE!</v>
      </c>
    </row>
    <row r="151" spans="12:16">
      <c r="L151" s="97" t="str">
        <f t="shared" si="15"/>
        <v>N/A</v>
      </c>
      <c r="M151" s="110" t="str">
        <f t="shared" si="16"/>
        <v xml:space="preserve"> </v>
      </c>
      <c r="N151" s="100" t="e">
        <f t="shared" si="12"/>
        <v>#VALUE!</v>
      </c>
      <c r="O151" s="101" t="e">
        <f t="shared" si="13"/>
        <v>#DIV/0!</v>
      </c>
      <c r="P151" s="102" t="e">
        <f t="shared" si="14"/>
        <v>#VALUE!</v>
      </c>
    </row>
    <row r="152" spans="12:16">
      <c r="L152" s="97" t="str">
        <f t="shared" si="15"/>
        <v>N/A</v>
      </c>
      <c r="M152" s="110" t="str">
        <f t="shared" si="16"/>
        <v xml:space="preserve"> </v>
      </c>
      <c r="N152" s="100" t="e">
        <f t="shared" si="12"/>
        <v>#VALUE!</v>
      </c>
      <c r="O152" s="101" t="e">
        <f t="shared" si="13"/>
        <v>#DIV/0!</v>
      </c>
      <c r="P152" s="102" t="e">
        <f t="shared" si="14"/>
        <v>#VALUE!</v>
      </c>
    </row>
    <row r="153" spans="12:16">
      <c r="L153" s="97" t="str">
        <f t="shared" si="15"/>
        <v>N/A</v>
      </c>
      <c r="M153" s="110" t="str">
        <f t="shared" si="16"/>
        <v xml:space="preserve"> </v>
      </c>
      <c r="N153" s="100" t="e">
        <f t="shared" si="12"/>
        <v>#VALUE!</v>
      </c>
      <c r="O153" s="101" t="e">
        <f t="shared" si="13"/>
        <v>#DIV/0!</v>
      </c>
      <c r="P153" s="102" t="e">
        <f t="shared" si="14"/>
        <v>#VALUE!</v>
      </c>
    </row>
    <row r="154" spans="12:16">
      <c r="L154" s="97" t="str">
        <f t="shared" si="15"/>
        <v>N/A</v>
      </c>
      <c r="M154" s="110" t="str">
        <f t="shared" si="16"/>
        <v xml:space="preserve"> </v>
      </c>
      <c r="N154" s="100" t="e">
        <f t="shared" si="12"/>
        <v>#VALUE!</v>
      </c>
      <c r="O154" s="101" t="e">
        <f t="shared" si="13"/>
        <v>#DIV/0!</v>
      </c>
      <c r="P154" s="102" t="e">
        <f t="shared" si="14"/>
        <v>#VALUE!</v>
      </c>
    </row>
    <row r="155" spans="12:16">
      <c r="L155" s="97" t="str">
        <f t="shared" si="15"/>
        <v>N/A</v>
      </c>
      <c r="M155" s="110" t="str">
        <f t="shared" si="16"/>
        <v xml:space="preserve"> </v>
      </c>
      <c r="N155" s="100" t="e">
        <f t="shared" si="12"/>
        <v>#VALUE!</v>
      </c>
      <c r="O155" s="101" t="e">
        <f t="shared" si="13"/>
        <v>#DIV/0!</v>
      </c>
      <c r="P155" s="102" t="e">
        <f t="shared" si="14"/>
        <v>#VALUE!</v>
      </c>
    </row>
    <row r="156" spans="12:16">
      <c r="L156" s="97" t="str">
        <f t="shared" si="15"/>
        <v>N/A</v>
      </c>
      <c r="M156" s="110" t="str">
        <f t="shared" si="16"/>
        <v xml:space="preserve"> </v>
      </c>
      <c r="N156" s="100" t="e">
        <f t="shared" si="12"/>
        <v>#VALUE!</v>
      </c>
      <c r="O156" s="101" t="e">
        <f t="shared" si="13"/>
        <v>#DIV/0!</v>
      </c>
      <c r="P156" s="102" t="e">
        <f t="shared" si="14"/>
        <v>#VALUE!</v>
      </c>
    </row>
    <row r="157" spans="12:16">
      <c r="L157" s="97" t="str">
        <f t="shared" si="15"/>
        <v>N/A</v>
      </c>
      <c r="M157" s="110" t="str">
        <f t="shared" si="16"/>
        <v xml:space="preserve"> </v>
      </c>
      <c r="N157" s="100" t="e">
        <f t="shared" si="12"/>
        <v>#VALUE!</v>
      </c>
      <c r="O157" s="101" t="e">
        <f t="shared" si="13"/>
        <v>#DIV/0!</v>
      </c>
      <c r="P157" s="102" t="e">
        <f t="shared" si="14"/>
        <v>#VALUE!</v>
      </c>
    </row>
    <row r="158" spans="12:16">
      <c r="L158" s="97" t="str">
        <f t="shared" si="15"/>
        <v>N/A</v>
      </c>
      <c r="M158" s="110" t="str">
        <f t="shared" si="16"/>
        <v xml:space="preserve"> </v>
      </c>
      <c r="N158" s="100" t="e">
        <f t="shared" si="12"/>
        <v>#VALUE!</v>
      </c>
      <c r="O158" s="101" t="e">
        <f t="shared" si="13"/>
        <v>#DIV/0!</v>
      </c>
      <c r="P158" s="102" t="e">
        <f t="shared" si="14"/>
        <v>#VALUE!</v>
      </c>
    </row>
    <row r="159" spans="12:16">
      <c r="L159" s="97" t="str">
        <f t="shared" si="15"/>
        <v>N/A</v>
      </c>
      <c r="M159" s="110" t="str">
        <f t="shared" si="16"/>
        <v xml:space="preserve"> </v>
      </c>
      <c r="N159" s="100" t="e">
        <f t="shared" si="12"/>
        <v>#VALUE!</v>
      </c>
      <c r="O159" s="101" t="e">
        <f t="shared" si="13"/>
        <v>#DIV/0!</v>
      </c>
      <c r="P159" s="102" t="e">
        <f t="shared" si="14"/>
        <v>#VALUE!</v>
      </c>
    </row>
    <row r="160" spans="12:16">
      <c r="L160" s="97" t="str">
        <f t="shared" si="15"/>
        <v>N/A</v>
      </c>
      <c r="M160" s="110" t="str">
        <f t="shared" si="16"/>
        <v xml:space="preserve"> </v>
      </c>
      <c r="N160" s="100" t="e">
        <f t="shared" si="12"/>
        <v>#VALUE!</v>
      </c>
      <c r="O160" s="101" t="e">
        <f t="shared" si="13"/>
        <v>#DIV/0!</v>
      </c>
      <c r="P160" s="102" t="e">
        <f t="shared" si="14"/>
        <v>#VALUE!</v>
      </c>
    </row>
    <row r="161" spans="12:16">
      <c r="L161" s="97" t="str">
        <f t="shared" si="15"/>
        <v>N/A</v>
      </c>
      <c r="M161" s="110" t="str">
        <f t="shared" si="16"/>
        <v xml:space="preserve"> </v>
      </c>
      <c r="N161" s="100" t="e">
        <f t="shared" si="12"/>
        <v>#VALUE!</v>
      </c>
      <c r="O161" s="101" t="e">
        <f t="shared" si="13"/>
        <v>#DIV/0!</v>
      </c>
      <c r="P161" s="102" t="e">
        <f t="shared" si="14"/>
        <v>#VALUE!</v>
      </c>
    </row>
    <row r="162" spans="12:16">
      <c r="L162" s="97" t="str">
        <f t="shared" si="15"/>
        <v>N/A</v>
      </c>
      <c r="M162" s="110" t="str">
        <f t="shared" si="16"/>
        <v xml:space="preserve"> </v>
      </c>
      <c r="N162" s="100" t="e">
        <f t="shared" ref="N162:N225" si="17">P162/J162</f>
        <v>#VALUE!</v>
      </c>
      <c r="O162" s="101" t="e">
        <f t="shared" ref="O162:O225" si="18">I162/J162</f>
        <v>#DIV/0!</v>
      </c>
      <c r="P162" s="102" t="e">
        <f t="shared" ref="P162:P225" si="19">L162*I162</f>
        <v>#VALUE!</v>
      </c>
    </row>
    <row r="163" spans="12:16">
      <c r="L163" s="97" t="str">
        <f t="shared" si="15"/>
        <v>N/A</v>
      </c>
      <c r="M163" s="110" t="str">
        <f t="shared" si="16"/>
        <v xml:space="preserve"> </v>
      </c>
      <c r="N163" s="100" t="e">
        <f t="shared" si="17"/>
        <v>#VALUE!</v>
      </c>
      <c r="O163" s="101" t="e">
        <f t="shared" si="18"/>
        <v>#DIV/0!</v>
      </c>
      <c r="P163" s="102" t="e">
        <f t="shared" si="19"/>
        <v>#VALUE!</v>
      </c>
    </row>
    <row r="164" spans="12:16">
      <c r="L164" s="97" t="str">
        <f t="shared" si="15"/>
        <v>N/A</v>
      </c>
      <c r="M164" s="110" t="str">
        <f t="shared" si="16"/>
        <v xml:space="preserve"> </v>
      </c>
      <c r="N164" s="100" t="e">
        <f t="shared" si="17"/>
        <v>#VALUE!</v>
      </c>
      <c r="O164" s="101" t="e">
        <f t="shared" si="18"/>
        <v>#DIV/0!</v>
      </c>
      <c r="P164" s="102" t="e">
        <f t="shared" si="19"/>
        <v>#VALUE!</v>
      </c>
    </row>
    <row r="165" spans="12:16">
      <c r="L165" s="97" t="str">
        <f t="shared" si="15"/>
        <v>N/A</v>
      </c>
      <c r="M165" s="110" t="str">
        <f t="shared" si="16"/>
        <v xml:space="preserve"> </v>
      </c>
      <c r="N165" s="100" t="e">
        <f t="shared" si="17"/>
        <v>#VALUE!</v>
      </c>
      <c r="O165" s="101" t="e">
        <f t="shared" si="18"/>
        <v>#DIV/0!</v>
      </c>
      <c r="P165" s="102" t="e">
        <f t="shared" si="19"/>
        <v>#VALUE!</v>
      </c>
    </row>
    <row r="166" spans="12:16">
      <c r="L166" s="97" t="str">
        <f t="shared" si="15"/>
        <v>N/A</v>
      </c>
      <c r="M166" s="110" t="str">
        <f t="shared" si="16"/>
        <v xml:space="preserve"> </v>
      </c>
      <c r="N166" s="100" t="e">
        <f t="shared" si="17"/>
        <v>#VALUE!</v>
      </c>
      <c r="O166" s="101" t="e">
        <f t="shared" si="18"/>
        <v>#DIV/0!</v>
      </c>
      <c r="P166" s="102" t="e">
        <f t="shared" si="19"/>
        <v>#VALUE!</v>
      </c>
    </row>
    <row r="167" spans="12:16">
      <c r="L167" s="97" t="str">
        <f t="shared" si="15"/>
        <v>N/A</v>
      </c>
      <c r="M167" s="110" t="str">
        <f t="shared" si="16"/>
        <v xml:space="preserve"> </v>
      </c>
      <c r="N167" s="100" t="e">
        <f t="shared" si="17"/>
        <v>#VALUE!</v>
      </c>
      <c r="O167" s="101" t="e">
        <f t="shared" si="18"/>
        <v>#DIV/0!</v>
      </c>
      <c r="P167" s="102" t="e">
        <f t="shared" si="19"/>
        <v>#VALUE!</v>
      </c>
    </row>
    <row r="168" spans="12:16">
      <c r="L168" s="97" t="str">
        <f t="shared" si="15"/>
        <v>N/A</v>
      </c>
      <c r="M168" s="110" t="str">
        <f t="shared" si="16"/>
        <v xml:space="preserve"> </v>
      </c>
      <c r="N168" s="100" t="e">
        <f t="shared" si="17"/>
        <v>#VALUE!</v>
      </c>
      <c r="O168" s="101" t="e">
        <f t="shared" si="18"/>
        <v>#DIV/0!</v>
      </c>
      <c r="P168" s="102" t="e">
        <f t="shared" si="19"/>
        <v>#VALUE!</v>
      </c>
    </row>
    <row r="169" spans="12:16">
      <c r="L169" s="97" t="str">
        <f t="shared" si="15"/>
        <v>N/A</v>
      </c>
      <c r="M169" s="110" t="str">
        <f t="shared" si="16"/>
        <v xml:space="preserve"> </v>
      </c>
      <c r="N169" s="100" t="e">
        <f t="shared" si="17"/>
        <v>#VALUE!</v>
      </c>
      <c r="O169" s="101" t="e">
        <f t="shared" si="18"/>
        <v>#DIV/0!</v>
      </c>
      <c r="P169" s="102" t="e">
        <f t="shared" si="19"/>
        <v>#VALUE!</v>
      </c>
    </row>
    <row r="170" spans="12:16">
      <c r="L170" s="97" t="str">
        <f t="shared" si="15"/>
        <v>N/A</v>
      </c>
      <c r="M170" s="110" t="str">
        <f t="shared" si="16"/>
        <v xml:space="preserve"> </v>
      </c>
      <c r="N170" s="100" t="e">
        <f t="shared" si="17"/>
        <v>#VALUE!</v>
      </c>
      <c r="O170" s="101" t="e">
        <f t="shared" si="18"/>
        <v>#DIV/0!</v>
      </c>
      <c r="P170" s="102" t="e">
        <f t="shared" si="19"/>
        <v>#VALUE!</v>
      </c>
    </row>
    <row r="171" spans="12:16">
      <c r="L171" s="97" t="str">
        <f t="shared" si="15"/>
        <v>N/A</v>
      </c>
      <c r="M171" s="110" t="str">
        <f t="shared" si="16"/>
        <v xml:space="preserve"> </v>
      </c>
      <c r="N171" s="100" t="e">
        <f t="shared" si="17"/>
        <v>#VALUE!</v>
      </c>
      <c r="O171" s="101" t="e">
        <f t="shared" si="18"/>
        <v>#DIV/0!</v>
      </c>
      <c r="P171" s="102" t="e">
        <f t="shared" si="19"/>
        <v>#VALUE!</v>
      </c>
    </row>
    <row r="172" spans="12:16">
      <c r="L172" s="97" t="str">
        <f t="shared" si="15"/>
        <v>N/A</v>
      </c>
      <c r="M172" s="110" t="str">
        <f t="shared" si="16"/>
        <v xml:space="preserve"> </v>
      </c>
      <c r="N172" s="100" t="e">
        <f t="shared" si="17"/>
        <v>#VALUE!</v>
      </c>
      <c r="O172" s="101" t="e">
        <f t="shared" si="18"/>
        <v>#DIV/0!</v>
      </c>
      <c r="P172" s="102" t="e">
        <f t="shared" si="19"/>
        <v>#VALUE!</v>
      </c>
    </row>
    <row r="173" spans="12:16">
      <c r="L173" s="97" t="str">
        <f t="shared" si="15"/>
        <v>N/A</v>
      </c>
      <c r="M173" s="110" t="str">
        <f t="shared" si="16"/>
        <v xml:space="preserve"> </v>
      </c>
      <c r="N173" s="100" t="e">
        <f t="shared" si="17"/>
        <v>#VALUE!</v>
      </c>
      <c r="O173" s="101" t="e">
        <f t="shared" si="18"/>
        <v>#DIV/0!</v>
      </c>
      <c r="P173" s="102" t="e">
        <f t="shared" si="19"/>
        <v>#VALUE!</v>
      </c>
    </row>
    <row r="174" spans="12:16">
      <c r="L174" s="97" t="str">
        <f t="shared" si="15"/>
        <v>N/A</v>
      </c>
      <c r="M174" s="110" t="str">
        <f t="shared" si="16"/>
        <v xml:space="preserve"> </v>
      </c>
      <c r="N174" s="100" t="e">
        <f t="shared" si="17"/>
        <v>#VALUE!</v>
      </c>
      <c r="O174" s="101" t="e">
        <f t="shared" si="18"/>
        <v>#DIV/0!</v>
      </c>
      <c r="P174" s="102" t="e">
        <f t="shared" si="19"/>
        <v>#VALUE!</v>
      </c>
    </row>
    <row r="175" spans="12:16">
      <c r="L175" s="97" t="str">
        <f t="shared" si="15"/>
        <v>N/A</v>
      </c>
      <c r="M175" s="110" t="str">
        <f t="shared" si="16"/>
        <v xml:space="preserve"> </v>
      </c>
      <c r="N175" s="100" t="e">
        <f t="shared" si="17"/>
        <v>#VALUE!</v>
      </c>
      <c r="O175" s="101" t="e">
        <f t="shared" si="18"/>
        <v>#DIV/0!</v>
      </c>
      <c r="P175" s="102" t="e">
        <f t="shared" si="19"/>
        <v>#VALUE!</v>
      </c>
    </row>
    <row r="176" spans="12:16">
      <c r="L176" s="97" t="str">
        <f t="shared" si="15"/>
        <v>N/A</v>
      </c>
      <c r="M176" s="110" t="str">
        <f t="shared" si="16"/>
        <v xml:space="preserve"> </v>
      </c>
      <c r="N176" s="100" t="e">
        <f t="shared" si="17"/>
        <v>#VALUE!</v>
      </c>
      <c r="O176" s="101" t="e">
        <f t="shared" si="18"/>
        <v>#DIV/0!</v>
      </c>
      <c r="P176" s="102" t="e">
        <f t="shared" si="19"/>
        <v>#VALUE!</v>
      </c>
    </row>
    <row r="177" spans="12:16">
      <c r="L177" s="97" t="str">
        <f t="shared" si="15"/>
        <v>N/A</v>
      </c>
      <c r="M177" s="110" t="str">
        <f t="shared" si="16"/>
        <v xml:space="preserve"> </v>
      </c>
      <c r="N177" s="100" t="e">
        <f t="shared" si="17"/>
        <v>#VALUE!</v>
      </c>
      <c r="O177" s="101" t="e">
        <f t="shared" si="18"/>
        <v>#DIV/0!</v>
      </c>
      <c r="P177" s="102" t="e">
        <f t="shared" si="19"/>
        <v>#VALUE!</v>
      </c>
    </row>
    <row r="178" spans="12:16">
      <c r="L178" s="97" t="str">
        <f t="shared" si="15"/>
        <v>N/A</v>
      </c>
      <c r="M178" s="110" t="str">
        <f t="shared" si="16"/>
        <v xml:space="preserve"> </v>
      </c>
      <c r="N178" s="100" t="e">
        <f t="shared" si="17"/>
        <v>#VALUE!</v>
      </c>
      <c r="O178" s="101" t="e">
        <f t="shared" si="18"/>
        <v>#DIV/0!</v>
      </c>
      <c r="P178" s="102" t="e">
        <f t="shared" si="19"/>
        <v>#VALUE!</v>
      </c>
    </row>
    <row r="179" spans="12:16">
      <c r="L179" s="97" t="str">
        <f t="shared" si="15"/>
        <v>N/A</v>
      </c>
      <c r="M179" s="110" t="str">
        <f t="shared" si="16"/>
        <v xml:space="preserve"> </v>
      </c>
      <c r="N179" s="100" t="e">
        <f t="shared" si="17"/>
        <v>#VALUE!</v>
      </c>
      <c r="O179" s="101" t="e">
        <f t="shared" si="18"/>
        <v>#DIV/0!</v>
      </c>
      <c r="P179" s="102" t="e">
        <f t="shared" si="19"/>
        <v>#VALUE!</v>
      </c>
    </row>
    <row r="180" spans="12:16">
      <c r="L180" s="97" t="str">
        <f t="shared" si="15"/>
        <v>N/A</v>
      </c>
      <c r="M180" s="110" t="str">
        <f t="shared" si="16"/>
        <v xml:space="preserve"> </v>
      </c>
      <c r="N180" s="100" t="e">
        <f t="shared" si="17"/>
        <v>#VALUE!</v>
      </c>
      <c r="O180" s="101" t="e">
        <f t="shared" si="18"/>
        <v>#DIV/0!</v>
      </c>
      <c r="P180" s="102" t="e">
        <f t="shared" si="19"/>
        <v>#VALUE!</v>
      </c>
    </row>
    <row r="181" spans="12:16">
      <c r="L181" s="97" t="str">
        <f t="shared" si="15"/>
        <v>N/A</v>
      </c>
      <c r="M181" s="110" t="str">
        <f t="shared" si="16"/>
        <v xml:space="preserve"> </v>
      </c>
      <c r="N181" s="100" t="e">
        <f t="shared" si="17"/>
        <v>#VALUE!</v>
      </c>
      <c r="O181" s="101" t="e">
        <f t="shared" si="18"/>
        <v>#DIV/0!</v>
      </c>
      <c r="P181" s="102" t="e">
        <f t="shared" si="19"/>
        <v>#VALUE!</v>
      </c>
    </row>
    <row r="182" spans="12:16">
      <c r="L182" s="97" t="str">
        <f t="shared" si="15"/>
        <v>N/A</v>
      </c>
      <c r="M182" s="110" t="str">
        <f t="shared" si="16"/>
        <v xml:space="preserve"> </v>
      </c>
      <c r="N182" s="100" t="e">
        <f t="shared" si="17"/>
        <v>#VALUE!</v>
      </c>
      <c r="O182" s="101" t="e">
        <f t="shared" si="18"/>
        <v>#DIV/0!</v>
      </c>
      <c r="P182" s="102" t="e">
        <f t="shared" si="19"/>
        <v>#VALUE!</v>
      </c>
    </row>
    <row r="183" spans="12:16">
      <c r="L183" s="97" t="str">
        <f t="shared" si="15"/>
        <v>N/A</v>
      </c>
      <c r="M183" s="110" t="str">
        <f t="shared" si="16"/>
        <v xml:space="preserve"> </v>
      </c>
      <c r="N183" s="100" t="e">
        <f t="shared" si="17"/>
        <v>#VALUE!</v>
      </c>
      <c r="O183" s="101" t="e">
        <f t="shared" si="18"/>
        <v>#DIV/0!</v>
      </c>
      <c r="P183" s="102" t="e">
        <f t="shared" si="19"/>
        <v>#VALUE!</v>
      </c>
    </row>
    <row r="184" spans="12:16">
      <c r="L184" s="97" t="str">
        <f t="shared" si="15"/>
        <v>N/A</v>
      </c>
      <c r="M184" s="110" t="str">
        <f t="shared" si="16"/>
        <v xml:space="preserve"> </v>
      </c>
      <c r="N184" s="100" t="e">
        <f t="shared" si="17"/>
        <v>#VALUE!</v>
      </c>
      <c r="O184" s="101" t="e">
        <f t="shared" si="18"/>
        <v>#DIV/0!</v>
      </c>
      <c r="P184" s="102" t="e">
        <f t="shared" si="19"/>
        <v>#VALUE!</v>
      </c>
    </row>
    <row r="185" spans="12:16">
      <c r="L185" s="97" t="str">
        <f t="shared" si="15"/>
        <v>N/A</v>
      </c>
      <c r="M185" s="110" t="str">
        <f t="shared" si="16"/>
        <v xml:space="preserve"> </v>
      </c>
      <c r="N185" s="100" t="e">
        <f t="shared" si="17"/>
        <v>#VALUE!</v>
      </c>
      <c r="O185" s="101" t="e">
        <f t="shared" si="18"/>
        <v>#DIV/0!</v>
      </c>
      <c r="P185" s="102" t="e">
        <f t="shared" si="19"/>
        <v>#VALUE!</v>
      </c>
    </row>
    <row r="186" spans="12:16">
      <c r="L186" s="97" t="str">
        <f t="shared" si="15"/>
        <v>N/A</v>
      </c>
      <c r="M186" s="110" t="str">
        <f t="shared" si="16"/>
        <v xml:space="preserve"> </v>
      </c>
      <c r="N186" s="100" t="e">
        <f t="shared" si="17"/>
        <v>#VALUE!</v>
      </c>
      <c r="O186" s="101" t="e">
        <f t="shared" si="18"/>
        <v>#DIV/0!</v>
      </c>
      <c r="P186" s="102" t="e">
        <f t="shared" si="19"/>
        <v>#VALUE!</v>
      </c>
    </row>
    <row r="187" spans="12:16">
      <c r="L187" s="97" t="str">
        <f t="shared" si="15"/>
        <v>N/A</v>
      </c>
      <c r="M187" s="110" t="str">
        <f t="shared" si="16"/>
        <v xml:space="preserve"> </v>
      </c>
      <c r="N187" s="100" t="e">
        <f t="shared" si="17"/>
        <v>#VALUE!</v>
      </c>
      <c r="O187" s="101" t="e">
        <f t="shared" si="18"/>
        <v>#DIV/0!</v>
      </c>
      <c r="P187" s="102" t="e">
        <f t="shared" si="19"/>
        <v>#VALUE!</v>
      </c>
    </row>
    <row r="188" spans="12:16">
      <c r="L188" s="97" t="str">
        <f t="shared" si="15"/>
        <v>N/A</v>
      </c>
      <c r="M188" s="110" t="str">
        <f t="shared" si="16"/>
        <v xml:space="preserve"> </v>
      </c>
      <c r="N188" s="100" t="e">
        <f t="shared" si="17"/>
        <v>#VALUE!</v>
      </c>
      <c r="O188" s="101" t="e">
        <f t="shared" si="18"/>
        <v>#DIV/0!</v>
      </c>
      <c r="P188" s="102" t="e">
        <f t="shared" si="19"/>
        <v>#VALUE!</v>
      </c>
    </row>
    <row r="189" spans="12:16">
      <c r="L189" s="97" t="str">
        <f t="shared" si="15"/>
        <v>N/A</v>
      </c>
      <c r="M189" s="110" t="str">
        <f t="shared" si="16"/>
        <v xml:space="preserve"> </v>
      </c>
      <c r="N189" s="100" t="e">
        <f t="shared" si="17"/>
        <v>#VALUE!</v>
      </c>
      <c r="O189" s="101" t="e">
        <f t="shared" si="18"/>
        <v>#DIV/0!</v>
      </c>
      <c r="P189" s="102" t="e">
        <f t="shared" si="19"/>
        <v>#VALUE!</v>
      </c>
    </row>
    <row r="190" spans="12:16">
      <c r="L190" s="97" t="str">
        <f t="shared" si="15"/>
        <v>N/A</v>
      </c>
      <c r="M190" s="110" t="str">
        <f t="shared" si="16"/>
        <v xml:space="preserve"> </v>
      </c>
      <c r="N190" s="100" t="e">
        <f t="shared" si="17"/>
        <v>#VALUE!</v>
      </c>
      <c r="O190" s="101" t="e">
        <f t="shared" si="18"/>
        <v>#DIV/0!</v>
      </c>
      <c r="P190" s="102" t="e">
        <f t="shared" si="19"/>
        <v>#VALUE!</v>
      </c>
    </row>
    <row r="191" spans="12:16">
      <c r="L191" s="97" t="str">
        <f t="shared" si="15"/>
        <v>N/A</v>
      </c>
      <c r="M191" s="110" t="str">
        <f t="shared" si="16"/>
        <v xml:space="preserve"> </v>
      </c>
      <c r="N191" s="100" t="e">
        <f t="shared" si="17"/>
        <v>#VALUE!</v>
      </c>
      <c r="O191" s="101" t="e">
        <f t="shared" si="18"/>
        <v>#DIV/0!</v>
      </c>
      <c r="P191" s="102" t="e">
        <f t="shared" si="19"/>
        <v>#VALUE!</v>
      </c>
    </row>
    <row r="192" spans="12:16">
      <c r="L192" s="97" t="str">
        <f t="shared" si="15"/>
        <v>N/A</v>
      </c>
      <c r="M192" s="110" t="str">
        <f t="shared" si="16"/>
        <v xml:space="preserve"> </v>
      </c>
      <c r="N192" s="100" t="e">
        <f t="shared" si="17"/>
        <v>#VALUE!</v>
      </c>
      <c r="O192" s="101" t="e">
        <f t="shared" si="18"/>
        <v>#DIV/0!</v>
      </c>
      <c r="P192" s="102" t="e">
        <f t="shared" si="19"/>
        <v>#VALUE!</v>
      </c>
    </row>
    <row r="193" spans="12:16">
      <c r="L193" s="97" t="str">
        <f t="shared" si="15"/>
        <v>N/A</v>
      </c>
      <c r="M193" s="110" t="str">
        <f t="shared" si="16"/>
        <v xml:space="preserve"> </v>
      </c>
      <c r="N193" s="100" t="e">
        <f t="shared" si="17"/>
        <v>#VALUE!</v>
      </c>
      <c r="O193" s="101" t="e">
        <f t="shared" si="18"/>
        <v>#DIV/0!</v>
      </c>
      <c r="P193" s="102" t="e">
        <f t="shared" si="19"/>
        <v>#VALUE!</v>
      </c>
    </row>
    <row r="194" spans="12:16">
      <c r="L194" s="97" t="str">
        <f t="shared" si="15"/>
        <v>N/A</v>
      </c>
      <c r="M194" s="110" t="str">
        <f t="shared" si="16"/>
        <v xml:space="preserve"> </v>
      </c>
      <c r="N194" s="100" t="e">
        <f t="shared" si="17"/>
        <v>#VALUE!</v>
      </c>
      <c r="O194" s="101" t="e">
        <f t="shared" si="18"/>
        <v>#DIV/0!</v>
      </c>
      <c r="P194" s="102" t="e">
        <f t="shared" si="19"/>
        <v>#VALUE!</v>
      </c>
    </row>
    <row r="195" spans="12:16">
      <c r="L195" s="97" t="str">
        <f t="shared" si="15"/>
        <v>N/A</v>
      </c>
      <c r="M195" s="110" t="str">
        <f t="shared" si="16"/>
        <v xml:space="preserve"> </v>
      </c>
      <c r="N195" s="100" t="e">
        <f t="shared" si="17"/>
        <v>#VALUE!</v>
      </c>
      <c r="O195" s="101" t="e">
        <f t="shared" si="18"/>
        <v>#DIV/0!</v>
      </c>
      <c r="P195" s="102" t="e">
        <f t="shared" si="19"/>
        <v>#VALUE!</v>
      </c>
    </row>
    <row r="196" spans="12:16">
      <c r="L196" s="97" t="str">
        <f t="shared" si="15"/>
        <v>N/A</v>
      </c>
      <c r="M196" s="110" t="str">
        <f t="shared" si="16"/>
        <v xml:space="preserve"> </v>
      </c>
      <c r="N196" s="100" t="e">
        <f t="shared" si="17"/>
        <v>#VALUE!</v>
      </c>
      <c r="O196" s="101" t="e">
        <f t="shared" si="18"/>
        <v>#DIV/0!</v>
      </c>
      <c r="P196" s="102" t="e">
        <f t="shared" si="19"/>
        <v>#VALUE!</v>
      </c>
    </row>
    <row r="197" spans="12:16">
      <c r="L197" s="97" t="str">
        <f t="shared" si="15"/>
        <v>N/A</v>
      </c>
      <c r="M197" s="110" t="str">
        <f t="shared" si="16"/>
        <v xml:space="preserve"> </v>
      </c>
      <c r="N197" s="100" t="e">
        <f t="shared" si="17"/>
        <v>#VALUE!</v>
      </c>
      <c r="O197" s="101" t="e">
        <f t="shared" si="18"/>
        <v>#DIV/0!</v>
      </c>
      <c r="P197" s="102" t="e">
        <f t="shared" si="19"/>
        <v>#VALUE!</v>
      </c>
    </row>
    <row r="198" spans="12:16">
      <c r="L198" s="97" t="str">
        <f t="shared" si="15"/>
        <v>N/A</v>
      </c>
      <c r="M198" s="110" t="str">
        <f t="shared" si="16"/>
        <v xml:space="preserve"> </v>
      </c>
      <c r="N198" s="100" t="e">
        <f t="shared" si="17"/>
        <v>#VALUE!</v>
      </c>
      <c r="O198" s="101" t="e">
        <f t="shared" si="18"/>
        <v>#DIV/0!</v>
      </c>
      <c r="P198" s="102" t="e">
        <f t="shared" si="19"/>
        <v>#VALUE!</v>
      </c>
    </row>
    <row r="199" spans="12:16">
      <c r="L199" s="97" t="str">
        <f t="shared" ref="L199:L262" si="20">IF(K199="TA","$52.97",IF(K199="SIA","$52.26","N/A"))</f>
        <v>N/A</v>
      </c>
      <c r="M199" s="110" t="str">
        <f t="shared" ref="M199:M262" si="21">IF(K199="SIA","0127/S6"," ")</f>
        <v xml:space="preserve"> </v>
      </c>
      <c r="N199" s="100" t="e">
        <f t="shared" si="17"/>
        <v>#VALUE!</v>
      </c>
      <c r="O199" s="101" t="e">
        <f t="shared" si="18"/>
        <v>#DIV/0!</v>
      </c>
      <c r="P199" s="102" t="e">
        <f t="shared" si="19"/>
        <v>#VALUE!</v>
      </c>
    </row>
    <row r="200" spans="12:16">
      <c r="L200" s="97" t="str">
        <f t="shared" si="20"/>
        <v>N/A</v>
      </c>
      <c r="M200" s="110" t="str">
        <f t="shared" si="21"/>
        <v xml:space="preserve"> </v>
      </c>
      <c r="N200" s="100" t="e">
        <f t="shared" si="17"/>
        <v>#VALUE!</v>
      </c>
      <c r="O200" s="101" t="e">
        <f t="shared" si="18"/>
        <v>#DIV/0!</v>
      </c>
      <c r="P200" s="102" t="e">
        <f t="shared" si="19"/>
        <v>#VALUE!</v>
      </c>
    </row>
    <row r="201" spans="12:16">
      <c r="L201" s="97" t="str">
        <f t="shared" si="20"/>
        <v>N/A</v>
      </c>
      <c r="M201" s="110" t="str">
        <f t="shared" si="21"/>
        <v xml:space="preserve"> </v>
      </c>
      <c r="N201" s="100" t="e">
        <f t="shared" si="17"/>
        <v>#VALUE!</v>
      </c>
      <c r="O201" s="101" t="e">
        <f t="shared" si="18"/>
        <v>#DIV/0!</v>
      </c>
      <c r="P201" s="102" t="e">
        <f t="shared" si="19"/>
        <v>#VALUE!</v>
      </c>
    </row>
    <row r="202" spans="12:16">
      <c r="L202" s="97" t="str">
        <f t="shared" si="20"/>
        <v>N/A</v>
      </c>
      <c r="M202" s="110" t="str">
        <f t="shared" si="21"/>
        <v xml:space="preserve"> </v>
      </c>
      <c r="N202" s="100" t="e">
        <f t="shared" si="17"/>
        <v>#VALUE!</v>
      </c>
      <c r="O202" s="101" t="e">
        <f t="shared" si="18"/>
        <v>#DIV/0!</v>
      </c>
      <c r="P202" s="102" t="e">
        <f t="shared" si="19"/>
        <v>#VALUE!</v>
      </c>
    </row>
    <row r="203" spans="12:16">
      <c r="L203" s="97" t="str">
        <f t="shared" si="20"/>
        <v>N/A</v>
      </c>
      <c r="M203" s="110" t="str">
        <f t="shared" si="21"/>
        <v xml:space="preserve"> </v>
      </c>
      <c r="N203" s="100" t="e">
        <f t="shared" si="17"/>
        <v>#VALUE!</v>
      </c>
      <c r="O203" s="101" t="e">
        <f t="shared" si="18"/>
        <v>#DIV/0!</v>
      </c>
      <c r="P203" s="102" t="e">
        <f t="shared" si="19"/>
        <v>#VALUE!</v>
      </c>
    </row>
    <row r="204" spans="12:16">
      <c r="L204" s="97" t="str">
        <f t="shared" si="20"/>
        <v>N/A</v>
      </c>
      <c r="M204" s="110" t="str">
        <f t="shared" si="21"/>
        <v xml:space="preserve"> </v>
      </c>
      <c r="N204" s="100" t="e">
        <f t="shared" si="17"/>
        <v>#VALUE!</v>
      </c>
      <c r="O204" s="101" t="e">
        <f t="shared" si="18"/>
        <v>#DIV/0!</v>
      </c>
      <c r="P204" s="102" t="e">
        <f t="shared" si="19"/>
        <v>#VALUE!</v>
      </c>
    </row>
    <row r="205" spans="12:16">
      <c r="L205" s="97" t="str">
        <f t="shared" si="20"/>
        <v>N/A</v>
      </c>
      <c r="M205" s="110" t="str">
        <f t="shared" si="21"/>
        <v xml:space="preserve"> </v>
      </c>
      <c r="N205" s="100" t="e">
        <f t="shared" si="17"/>
        <v>#VALUE!</v>
      </c>
      <c r="O205" s="101" t="e">
        <f t="shared" si="18"/>
        <v>#DIV/0!</v>
      </c>
      <c r="P205" s="102" t="e">
        <f t="shared" si="19"/>
        <v>#VALUE!</v>
      </c>
    </row>
    <row r="206" spans="12:16">
      <c r="L206" s="97" t="str">
        <f t="shared" si="20"/>
        <v>N/A</v>
      </c>
      <c r="M206" s="110" t="str">
        <f t="shared" si="21"/>
        <v xml:space="preserve"> </v>
      </c>
      <c r="N206" s="100" t="e">
        <f t="shared" si="17"/>
        <v>#VALUE!</v>
      </c>
      <c r="O206" s="101" t="e">
        <f t="shared" si="18"/>
        <v>#DIV/0!</v>
      </c>
      <c r="P206" s="102" t="e">
        <f t="shared" si="19"/>
        <v>#VALUE!</v>
      </c>
    </row>
    <row r="207" spans="12:16">
      <c r="L207" s="97" t="str">
        <f t="shared" si="20"/>
        <v>N/A</v>
      </c>
      <c r="M207" s="110" t="str">
        <f t="shared" si="21"/>
        <v xml:space="preserve"> </v>
      </c>
      <c r="N207" s="100" t="e">
        <f t="shared" si="17"/>
        <v>#VALUE!</v>
      </c>
      <c r="O207" s="101" t="e">
        <f t="shared" si="18"/>
        <v>#DIV/0!</v>
      </c>
      <c r="P207" s="102" t="e">
        <f t="shared" si="19"/>
        <v>#VALUE!</v>
      </c>
    </row>
    <row r="208" spans="12:16">
      <c r="L208" s="97" t="str">
        <f t="shared" si="20"/>
        <v>N/A</v>
      </c>
      <c r="M208" s="110" t="str">
        <f t="shared" si="21"/>
        <v xml:space="preserve"> </v>
      </c>
      <c r="N208" s="100" t="e">
        <f t="shared" si="17"/>
        <v>#VALUE!</v>
      </c>
      <c r="O208" s="101" t="e">
        <f t="shared" si="18"/>
        <v>#DIV/0!</v>
      </c>
      <c r="P208" s="102" t="e">
        <f t="shared" si="19"/>
        <v>#VALUE!</v>
      </c>
    </row>
    <row r="209" spans="12:16">
      <c r="L209" s="97" t="str">
        <f t="shared" si="20"/>
        <v>N/A</v>
      </c>
      <c r="M209" s="110" t="str">
        <f t="shared" si="21"/>
        <v xml:space="preserve"> </v>
      </c>
      <c r="N209" s="100" t="e">
        <f t="shared" si="17"/>
        <v>#VALUE!</v>
      </c>
      <c r="O209" s="101" t="e">
        <f t="shared" si="18"/>
        <v>#DIV/0!</v>
      </c>
      <c r="P209" s="102" t="e">
        <f t="shared" si="19"/>
        <v>#VALUE!</v>
      </c>
    </row>
    <row r="210" spans="12:16">
      <c r="L210" s="97" t="str">
        <f t="shared" si="20"/>
        <v>N/A</v>
      </c>
      <c r="M210" s="110" t="str">
        <f t="shared" si="21"/>
        <v xml:space="preserve"> </v>
      </c>
      <c r="N210" s="100" t="e">
        <f t="shared" si="17"/>
        <v>#VALUE!</v>
      </c>
      <c r="O210" s="101" t="e">
        <f t="shared" si="18"/>
        <v>#DIV/0!</v>
      </c>
      <c r="P210" s="102" t="e">
        <f t="shared" si="19"/>
        <v>#VALUE!</v>
      </c>
    </row>
    <row r="211" spans="12:16">
      <c r="L211" s="97" t="str">
        <f t="shared" si="20"/>
        <v>N/A</v>
      </c>
      <c r="M211" s="110" t="str">
        <f t="shared" si="21"/>
        <v xml:space="preserve"> </v>
      </c>
      <c r="N211" s="100" t="e">
        <f t="shared" si="17"/>
        <v>#VALUE!</v>
      </c>
      <c r="O211" s="101" t="e">
        <f t="shared" si="18"/>
        <v>#DIV/0!</v>
      </c>
      <c r="P211" s="102" t="e">
        <f t="shared" si="19"/>
        <v>#VALUE!</v>
      </c>
    </row>
    <row r="212" spans="12:16">
      <c r="L212" s="97" t="str">
        <f t="shared" si="20"/>
        <v>N/A</v>
      </c>
      <c r="M212" s="110" t="str">
        <f t="shared" si="21"/>
        <v xml:space="preserve"> </v>
      </c>
      <c r="N212" s="100" t="e">
        <f t="shared" si="17"/>
        <v>#VALUE!</v>
      </c>
      <c r="O212" s="101" t="e">
        <f t="shared" si="18"/>
        <v>#DIV/0!</v>
      </c>
      <c r="P212" s="102" t="e">
        <f t="shared" si="19"/>
        <v>#VALUE!</v>
      </c>
    </row>
    <row r="213" spans="12:16">
      <c r="L213" s="97" t="str">
        <f t="shared" si="20"/>
        <v>N/A</v>
      </c>
      <c r="M213" s="110" t="str">
        <f t="shared" si="21"/>
        <v xml:space="preserve"> </v>
      </c>
      <c r="N213" s="100" t="e">
        <f t="shared" si="17"/>
        <v>#VALUE!</v>
      </c>
      <c r="O213" s="101" t="e">
        <f t="shared" si="18"/>
        <v>#DIV/0!</v>
      </c>
      <c r="P213" s="102" t="e">
        <f t="shared" si="19"/>
        <v>#VALUE!</v>
      </c>
    </row>
    <row r="214" spans="12:16">
      <c r="L214" s="97" t="str">
        <f t="shared" si="20"/>
        <v>N/A</v>
      </c>
      <c r="M214" s="110" t="str">
        <f t="shared" si="21"/>
        <v xml:space="preserve"> </v>
      </c>
      <c r="N214" s="100" t="e">
        <f t="shared" si="17"/>
        <v>#VALUE!</v>
      </c>
      <c r="O214" s="101" t="e">
        <f t="shared" si="18"/>
        <v>#DIV/0!</v>
      </c>
      <c r="P214" s="102" t="e">
        <f t="shared" si="19"/>
        <v>#VALUE!</v>
      </c>
    </row>
    <row r="215" spans="12:16">
      <c r="L215" s="97" t="str">
        <f t="shared" si="20"/>
        <v>N/A</v>
      </c>
      <c r="M215" s="110" t="str">
        <f t="shared" si="21"/>
        <v xml:space="preserve"> </v>
      </c>
      <c r="N215" s="100" t="e">
        <f t="shared" si="17"/>
        <v>#VALUE!</v>
      </c>
      <c r="O215" s="101" t="e">
        <f t="shared" si="18"/>
        <v>#DIV/0!</v>
      </c>
      <c r="P215" s="102" t="e">
        <f t="shared" si="19"/>
        <v>#VALUE!</v>
      </c>
    </row>
    <row r="216" spans="12:16">
      <c r="L216" s="97" t="str">
        <f t="shared" si="20"/>
        <v>N/A</v>
      </c>
      <c r="M216" s="110" t="str">
        <f t="shared" si="21"/>
        <v xml:space="preserve"> </v>
      </c>
      <c r="N216" s="100" t="e">
        <f t="shared" si="17"/>
        <v>#VALUE!</v>
      </c>
      <c r="O216" s="101" t="e">
        <f t="shared" si="18"/>
        <v>#DIV/0!</v>
      </c>
      <c r="P216" s="102" t="e">
        <f t="shared" si="19"/>
        <v>#VALUE!</v>
      </c>
    </row>
    <row r="217" spans="12:16">
      <c r="L217" s="97" t="str">
        <f t="shared" si="20"/>
        <v>N/A</v>
      </c>
      <c r="M217" s="110" t="str">
        <f t="shared" si="21"/>
        <v xml:space="preserve"> </v>
      </c>
      <c r="N217" s="100" t="e">
        <f t="shared" si="17"/>
        <v>#VALUE!</v>
      </c>
      <c r="O217" s="101" t="e">
        <f t="shared" si="18"/>
        <v>#DIV/0!</v>
      </c>
      <c r="P217" s="102" t="e">
        <f t="shared" si="19"/>
        <v>#VALUE!</v>
      </c>
    </row>
    <row r="218" spans="12:16">
      <c r="L218" s="97" t="str">
        <f t="shared" si="20"/>
        <v>N/A</v>
      </c>
      <c r="M218" s="110" t="str">
        <f t="shared" si="21"/>
        <v xml:space="preserve"> </v>
      </c>
      <c r="N218" s="100" t="e">
        <f t="shared" si="17"/>
        <v>#VALUE!</v>
      </c>
      <c r="O218" s="101" t="e">
        <f t="shared" si="18"/>
        <v>#DIV/0!</v>
      </c>
      <c r="P218" s="102" t="e">
        <f t="shared" si="19"/>
        <v>#VALUE!</v>
      </c>
    </row>
    <row r="219" spans="12:16">
      <c r="L219" s="97" t="str">
        <f t="shared" si="20"/>
        <v>N/A</v>
      </c>
      <c r="M219" s="110" t="str">
        <f t="shared" si="21"/>
        <v xml:space="preserve"> </v>
      </c>
      <c r="N219" s="100" t="e">
        <f t="shared" si="17"/>
        <v>#VALUE!</v>
      </c>
      <c r="O219" s="101" t="e">
        <f t="shared" si="18"/>
        <v>#DIV/0!</v>
      </c>
      <c r="P219" s="102" t="e">
        <f t="shared" si="19"/>
        <v>#VALUE!</v>
      </c>
    </row>
    <row r="220" spans="12:16">
      <c r="L220" s="97" t="str">
        <f t="shared" si="20"/>
        <v>N/A</v>
      </c>
      <c r="M220" s="110" t="str">
        <f t="shared" si="21"/>
        <v xml:space="preserve"> </v>
      </c>
      <c r="N220" s="100" t="e">
        <f t="shared" si="17"/>
        <v>#VALUE!</v>
      </c>
      <c r="O220" s="101" t="e">
        <f t="shared" si="18"/>
        <v>#DIV/0!</v>
      </c>
      <c r="P220" s="102" t="e">
        <f t="shared" si="19"/>
        <v>#VALUE!</v>
      </c>
    </row>
    <row r="221" spans="12:16">
      <c r="L221" s="97" t="str">
        <f t="shared" si="20"/>
        <v>N/A</v>
      </c>
      <c r="M221" s="110" t="str">
        <f t="shared" si="21"/>
        <v xml:space="preserve"> </v>
      </c>
      <c r="N221" s="100" t="e">
        <f t="shared" si="17"/>
        <v>#VALUE!</v>
      </c>
      <c r="O221" s="101" t="e">
        <f t="shared" si="18"/>
        <v>#DIV/0!</v>
      </c>
      <c r="P221" s="102" t="e">
        <f t="shared" si="19"/>
        <v>#VALUE!</v>
      </c>
    </row>
    <row r="222" spans="12:16">
      <c r="L222" s="97" t="str">
        <f t="shared" si="20"/>
        <v>N/A</v>
      </c>
      <c r="M222" s="110" t="str">
        <f t="shared" si="21"/>
        <v xml:space="preserve"> </v>
      </c>
      <c r="N222" s="100" t="e">
        <f t="shared" si="17"/>
        <v>#VALUE!</v>
      </c>
      <c r="O222" s="101" t="e">
        <f t="shared" si="18"/>
        <v>#DIV/0!</v>
      </c>
      <c r="P222" s="102" t="e">
        <f t="shared" si="19"/>
        <v>#VALUE!</v>
      </c>
    </row>
    <row r="223" spans="12:16">
      <c r="L223" s="97" t="str">
        <f t="shared" si="20"/>
        <v>N/A</v>
      </c>
      <c r="M223" s="110" t="str">
        <f t="shared" si="21"/>
        <v xml:space="preserve"> </v>
      </c>
      <c r="N223" s="100" t="e">
        <f t="shared" si="17"/>
        <v>#VALUE!</v>
      </c>
      <c r="O223" s="101" t="e">
        <f t="shared" si="18"/>
        <v>#DIV/0!</v>
      </c>
      <c r="P223" s="102" t="e">
        <f t="shared" si="19"/>
        <v>#VALUE!</v>
      </c>
    </row>
    <row r="224" spans="12:16">
      <c r="L224" s="97" t="str">
        <f t="shared" si="20"/>
        <v>N/A</v>
      </c>
      <c r="M224" s="110" t="str">
        <f t="shared" si="21"/>
        <v xml:space="preserve"> </v>
      </c>
      <c r="N224" s="100" t="e">
        <f t="shared" si="17"/>
        <v>#VALUE!</v>
      </c>
      <c r="O224" s="101" t="e">
        <f t="shared" si="18"/>
        <v>#DIV/0!</v>
      </c>
      <c r="P224" s="102" t="e">
        <f t="shared" si="19"/>
        <v>#VALUE!</v>
      </c>
    </row>
    <row r="225" spans="12:16">
      <c r="L225" s="97" t="str">
        <f t="shared" si="20"/>
        <v>N/A</v>
      </c>
      <c r="M225" s="110" t="str">
        <f t="shared" si="21"/>
        <v xml:space="preserve"> </v>
      </c>
      <c r="N225" s="100" t="e">
        <f t="shared" si="17"/>
        <v>#VALUE!</v>
      </c>
      <c r="O225" s="101" t="e">
        <f t="shared" si="18"/>
        <v>#DIV/0!</v>
      </c>
      <c r="P225" s="102" t="e">
        <f t="shared" si="19"/>
        <v>#VALUE!</v>
      </c>
    </row>
    <row r="226" spans="12:16">
      <c r="L226" s="97" t="str">
        <f t="shared" si="20"/>
        <v>N/A</v>
      </c>
      <c r="M226" s="110" t="str">
        <f t="shared" si="21"/>
        <v xml:space="preserve"> </v>
      </c>
      <c r="N226" s="100" t="e">
        <f t="shared" ref="N226:N289" si="22">P226/J226</f>
        <v>#VALUE!</v>
      </c>
      <c r="O226" s="101" t="e">
        <f t="shared" ref="O226:O289" si="23">I226/J226</f>
        <v>#DIV/0!</v>
      </c>
      <c r="P226" s="102" t="e">
        <f t="shared" ref="P226:P289" si="24">L226*I226</f>
        <v>#VALUE!</v>
      </c>
    </row>
    <row r="227" spans="12:16">
      <c r="L227" s="97" t="str">
        <f t="shared" si="20"/>
        <v>N/A</v>
      </c>
      <c r="M227" s="110" t="str">
        <f t="shared" si="21"/>
        <v xml:space="preserve"> </v>
      </c>
      <c r="N227" s="100" t="e">
        <f t="shared" si="22"/>
        <v>#VALUE!</v>
      </c>
      <c r="O227" s="101" t="e">
        <f t="shared" si="23"/>
        <v>#DIV/0!</v>
      </c>
      <c r="P227" s="102" t="e">
        <f t="shared" si="24"/>
        <v>#VALUE!</v>
      </c>
    </row>
    <row r="228" spans="12:16">
      <c r="L228" s="97" t="str">
        <f t="shared" si="20"/>
        <v>N/A</v>
      </c>
      <c r="M228" s="110" t="str">
        <f t="shared" si="21"/>
        <v xml:space="preserve"> </v>
      </c>
      <c r="N228" s="100" t="e">
        <f t="shared" si="22"/>
        <v>#VALUE!</v>
      </c>
      <c r="O228" s="101" t="e">
        <f t="shared" si="23"/>
        <v>#DIV/0!</v>
      </c>
      <c r="P228" s="102" t="e">
        <f t="shared" si="24"/>
        <v>#VALUE!</v>
      </c>
    </row>
    <row r="229" spans="12:16">
      <c r="L229" s="97" t="str">
        <f t="shared" si="20"/>
        <v>N/A</v>
      </c>
      <c r="M229" s="110" t="str">
        <f t="shared" si="21"/>
        <v xml:space="preserve"> </v>
      </c>
      <c r="N229" s="100" t="e">
        <f t="shared" si="22"/>
        <v>#VALUE!</v>
      </c>
      <c r="O229" s="101" t="e">
        <f t="shared" si="23"/>
        <v>#DIV/0!</v>
      </c>
      <c r="P229" s="102" t="e">
        <f t="shared" si="24"/>
        <v>#VALUE!</v>
      </c>
    </row>
    <row r="230" spans="12:16">
      <c r="L230" s="97" t="str">
        <f t="shared" si="20"/>
        <v>N/A</v>
      </c>
      <c r="M230" s="110" t="str">
        <f t="shared" si="21"/>
        <v xml:space="preserve"> </v>
      </c>
      <c r="N230" s="100" t="e">
        <f t="shared" si="22"/>
        <v>#VALUE!</v>
      </c>
      <c r="O230" s="101" t="e">
        <f t="shared" si="23"/>
        <v>#DIV/0!</v>
      </c>
      <c r="P230" s="102" t="e">
        <f t="shared" si="24"/>
        <v>#VALUE!</v>
      </c>
    </row>
    <row r="231" spans="12:16">
      <c r="L231" s="97" t="str">
        <f t="shared" si="20"/>
        <v>N/A</v>
      </c>
      <c r="M231" s="110" t="str">
        <f t="shared" si="21"/>
        <v xml:space="preserve"> </v>
      </c>
      <c r="N231" s="100" t="e">
        <f t="shared" si="22"/>
        <v>#VALUE!</v>
      </c>
      <c r="O231" s="101" t="e">
        <f t="shared" si="23"/>
        <v>#DIV/0!</v>
      </c>
      <c r="P231" s="102" t="e">
        <f t="shared" si="24"/>
        <v>#VALUE!</v>
      </c>
    </row>
    <row r="232" spans="12:16">
      <c r="L232" s="97" t="str">
        <f t="shared" si="20"/>
        <v>N/A</v>
      </c>
      <c r="M232" s="110" t="str">
        <f t="shared" si="21"/>
        <v xml:space="preserve"> </v>
      </c>
      <c r="N232" s="100" t="e">
        <f t="shared" si="22"/>
        <v>#VALUE!</v>
      </c>
      <c r="O232" s="101" t="e">
        <f t="shared" si="23"/>
        <v>#DIV/0!</v>
      </c>
      <c r="P232" s="102" t="e">
        <f t="shared" si="24"/>
        <v>#VALUE!</v>
      </c>
    </row>
    <row r="233" spans="12:16">
      <c r="L233" s="97" t="str">
        <f t="shared" si="20"/>
        <v>N/A</v>
      </c>
      <c r="M233" s="110" t="str">
        <f t="shared" si="21"/>
        <v xml:space="preserve"> </v>
      </c>
      <c r="N233" s="100" t="e">
        <f t="shared" si="22"/>
        <v>#VALUE!</v>
      </c>
      <c r="O233" s="101" t="e">
        <f t="shared" si="23"/>
        <v>#DIV/0!</v>
      </c>
      <c r="P233" s="102" t="e">
        <f t="shared" si="24"/>
        <v>#VALUE!</v>
      </c>
    </row>
    <row r="234" spans="12:16">
      <c r="L234" s="97" t="str">
        <f t="shared" si="20"/>
        <v>N/A</v>
      </c>
      <c r="M234" s="110" t="str">
        <f t="shared" si="21"/>
        <v xml:space="preserve"> </v>
      </c>
      <c r="N234" s="100" t="e">
        <f t="shared" si="22"/>
        <v>#VALUE!</v>
      </c>
      <c r="O234" s="101" t="e">
        <f t="shared" si="23"/>
        <v>#DIV/0!</v>
      </c>
      <c r="P234" s="102" t="e">
        <f t="shared" si="24"/>
        <v>#VALUE!</v>
      </c>
    </row>
    <row r="235" spans="12:16">
      <c r="L235" s="97" t="str">
        <f t="shared" si="20"/>
        <v>N/A</v>
      </c>
      <c r="M235" s="110" t="str">
        <f t="shared" si="21"/>
        <v xml:space="preserve"> </v>
      </c>
      <c r="N235" s="100" t="e">
        <f t="shared" si="22"/>
        <v>#VALUE!</v>
      </c>
      <c r="O235" s="101" t="e">
        <f t="shared" si="23"/>
        <v>#DIV/0!</v>
      </c>
      <c r="P235" s="102" t="e">
        <f t="shared" si="24"/>
        <v>#VALUE!</v>
      </c>
    </row>
    <row r="236" spans="12:16">
      <c r="L236" s="97" t="str">
        <f t="shared" si="20"/>
        <v>N/A</v>
      </c>
      <c r="M236" s="110" t="str">
        <f t="shared" si="21"/>
        <v xml:space="preserve"> </v>
      </c>
      <c r="N236" s="100" t="e">
        <f t="shared" si="22"/>
        <v>#VALUE!</v>
      </c>
      <c r="O236" s="101" t="e">
        <f t="shared" si="23"/>
        <v>#DIV/0!</v>
      </c>
      <c r="P236" s="102" t="e">
        <f t="shared" si="24"/>
        <v>#VALUE!</v>
      </c>
    </row>
    <row r="237" spans="12:16">
      <c r="L237" s="97" t="str">
        <f t="shared" si="20"/>
        <v>N/A</v>
      </c>
      <c r="M237" s="110" t="str">
        <f t="shared" si="21"/>
        <v xml:space="preserve"> </v>
      </c>
      <c r="N237" s="100" t="e">
        <f t="shared" si="22"/>
        <v>#VALUE!</v>
      </c>
      <c r="O237" s="101" t="e">
        <f t="shared" si="23"/>
        <v>#DIV/0!</v>
      </c>
      <c r="P237" s="102" t="e">
        <f t="shared" si="24"/>
        <v>#VALUE!</v>
      </c>
    </row>
    <row r="238" spans="12:16">
      <c r="L238" s="97" t="str">
        <f t="shared" si="20"/>
        <v>N/A</v>
      </c>
      <c r="M238" s="110" t="str">
        <f t="shared" si="21"/>
        <v xml:space="preserve"> </v>
      </c>
      <c r="N238" s="100" t="e">
        <f t="shared" si="22"/>
        <v>#VALUE!</v>
      </c>
      <c r="O238" s="101" t="e">
        <f t="shared" si="23"/>
        <v>#DIV/0!</v>
      </c>
      <c r="P238" s="102" t="e">
        <f t="shared" si="24"/>
        <v>#VALUE!</v>
      </c>
    </row>
    <row r="239" spans="12:16">
      <c r="L239" s="97" t="str">
        <f t="shared" si="20"/>
        <v>N/A</v>
      </c>
      <c r="M239" s="110" t="str">
        <f t="shared" si="21"/>
        <v xml:space="preserve"> </v>
      </c>
      <c r="N239" s="100" t="e">
        <f t="shared" si="22"/>
        <v>#VALUE!</v>
      </c>
      <c r="O239" s="101" t="e">
        <f t="shared" si="23"/>
        <v>#DIV/0!</v>
      </c>
      <c r="P239" s="102" t="e">
        <f t="shared" si="24"/>
        <v>#VALUE!</v>
      </c>
    </row>
    <row r="240" spans="12:16">
      <c r="L240" s="97" t="str">
        <f t="shared" si="20"/>
        <v>N/A</v>
      </c>
      <c r="M240" s="110" t="str">
        <f t="shared" si="21"/>
        <v xml:space="preserve"> </v>
      </c>
      <c r="N240" s="100" t="e">
        <f t="shared" si="22"/>
        <v>#VALUE!</v>
      </c>
      <c r="O240" s="101" t="e">
        <f t="shared" si="23"/>
        <v>#DIV/0!</v>
      </c>
      <c r="P240" s="102" t="e">
        <f t="shared" si="24"/>
        <v>#VALUE!</v>
      </c>
    </row>
    <row r="241" spans="12:16">
      <c r="L241" s="97" t="str">
        <f t="shared" si="20"/>
        <v>N/A</v>
      </c>
      <c r="M241" s="110" t="str">
        <f t="shared" si="21"/>
        <v xml:space="preserve"> </v>
      </c>
      <c r="N241" s="100" t="e">
        <f t="shared" si="22"/>
        <v>#VALUE!</v>
      </c>
      <c r="O241" s="101" t="e">
        <f t="shared" si="23"/>
        <v>#DIV/0!</v>
      </c>
      <c r="P241" s="102" t="e">
        <f t="shared" si="24"/>
        <v>#VALUE!</v>
      </c>
    </row>
    <row r="242" spans="12:16">
      <c r="L242" s="97" t="str">
        <f t="shared" si="20"/>
        <v>N/A</v>
      </c>
      <c r="M242" s="110" t="str">
        <f t="shared" si="21"/>
        <v xml:space="preserve"> </v>
      </c>
      <c r="N242" s="100" t="e">
        <f t="shared" si="22"/>
        <v>#VALUE!</v>
      </c>
      <c r="O242" s="101" t="e">
        <f t="shared" si="23"/>
        <v>#DIV/0!</v>
      </c>
      <c r="P242" s="102" t="e">
        <f t="shared" si="24"/>
        <v>#VALUE!</v>
      </c>
    </row>
    <row r="243" spans="12:16">
      <c r="L243" s="97" t="str">
        <f t="shared" si="20"/>
        <v>N/A</v>
      </c>
      <c r="M243" s="110" t="str">
        <f t="shared" si="21"/>
        <v xml:space="preserve"> </v>
      </c>
      <c r="N243" s="100" t="e">
        <f t="shared" si="22"/>
        <v>#VALUE!</v>
      </c>
      <c r="O243" s="101" t="e">
        <f t="shared" si="23"/>
        <v>#DIV/0!</v>
      </c>
      <c r="P243" s="102" t="e">
        <f t="shared" si="24"/>
        <v>#VALUE!</v>
      </c>
    </row>
    <row r="244" spans="12:16">
      <c r="L244" s="97" t="str">
        <f t="shared" si="20"/>
        <v>N/A</v>
      </c>
      <c r="M244" s="110" t="str">
        <f t="shared" si="21"/>
        <v xml:space="preserve"> </v>
      </c>
      <c r="N244" s="100" t="e">
        <f t="shared" si="22"/>
        <v>#VALUE!</v>
      </c>
      <c r="O244" s="101" t="e">
        <f t="shared" si="23"/>
        <v>#DIV/0!</v>
      </c>
      <c r="P244" s="102" t="e">
        <f t="shared" si="24"/>
        <v>#VALUE!</v>
      </c>
    </row>
    <row r="245" spans="12:16">
      <c r="L245" s="97" t="str">
        <f t="shared" si="20"/>
        <v>N/A</v>
      </c>
      <c r="M245" s="110" t="str">
        <f t="shared" si="21"/>
        <v xml:space="preserve"> </v>
      </c>
      <c r="N245" s="100" t="e">
        <f t="shared" si="22"/>
        <v>#VALUE!</v>
      </c>
      <c r="O245" s="101" t="e">
        <f t="shared" si="23"/>
        <v>#DIV/0!</v>
      </c>
      <c r="P245" s="102" t="e">
        <f t="shared" si="24"/>
        <v>#VALUE!</v>
      </c>
    </row>
    <row r="246" spans="12:16">
      <c r="L246" s="97" t="str">
        <f t="shared" si="20"/>
        <v>N/A</v>
      </c>
      <c r="M246" s="110" t="str">
        <f t="shared" si="21"/>
        <v xml:space="preserve"> </v>
      </c>
      <c r="N246" s="100" t="e">
        <f t="shared" si="22"/>
        <v>#VALUE!</v>
      </c>
      <c r="O246" s="101" t="e">
        <f t="shared" si="23"/>
        <v>#DIV/0!</v>
      </c>
      <c r="P246" s="102" t="e">
        <f t="shared" si="24"/>
        <v>#VALUE!</v>
      </c>
    </row>
    <row r="247" spans="12:16">
      <c r="L247" s="97" t="str">
        <f t="shared" si="20"/>
        <v>N/A</v>
      </c>
      <c r="M247" s="110" t="str">
        <f t="shared" si="21"/>
        <v xml:space="preserve"> </v>
      </c>
      <c r="N247" s="100" t="e">
        <f t="shared" si="22"/>
        <v>#VALUE!</v>
      </c>
      <c r="O247" s="101" t="e">
        <f t="shared" si="23"/>
        <v>#DIV/0!</v>
      </c>
      <c r="P247" s="102" t="e">
        <f t="shared" si="24"/>
        <v>#VALUE!</v>
      </c>
    </row>
    <row r="248" spans="12:16">
      <c r="L248" s="97" t="str">
        <f t="shared" si="20"/>
        <v>N/A</v>
      </c>
      <c r="M248" s="110" t="str">
        <f t="shared" si="21"/>
        <v xml:space="preserve"> </v>
      </c>
      <c r="N248" s="100" t="e">
        <f t="shared" si="22"/>
        <v>#VALUE!</v>
      </c>
      <c r="O248" s="101" t="e">
        <f t="shared" si="23"/>
        <v>#DIV/0!</v>
      </c>
      <c r="P248" s="102" t="e">
        <f t="shared" si="24"/>
        <v>#VALUE!</v>
      </c>
    </row>
    <row r="249" spans="12:16">
      <c r="L249" s="97" t="str">
        <f t="shared" si="20"/>
        <v>N/A</v>
      </c>
      <c r="M249" s="110" t="str">
        <f t="shared" si="21"/>
        <v xml:space="preserve"> </v>
      </c>
      <c r="N249" s="100" t="e">
        <f t="shared" si="22"/>
        <v>#VALUE!</v>
      </c>
      <c r="O249" s="101" t="e">
        <f t="shared" si="23"/>
        <v>#DIV/0!</v>
      </c>
      <c r="P249" s="102" t="e">
        <f t="shared" si="24"/>
        <v>#VALUE!</v>
      </c>
    </row>
    <row r="250" spans="12:16">
      <c r="L250" s="97" t="str">
        <f t="shared" si="20"/>
        <v>N/A</v>
      </c>
      <c r="M250" s="110" t="str">
        <f t="shared" si="21"/>
        <v xml:space="preserve"> </v>
      </c>
      <c r="N250" s="100" t="e">
        <f t="shared" si="22"/>
        <v>#VALUE!</v>
      </c>
      <c r="O250" s="101" t="e">
        <f t="shared" si="23"/>
        <v>#DIV/0!</v>
      </c>
      <c r="P250" s="102" t="e">
        <f t="shared" si="24"/>
        <v>#VALUE!</v>
      </c>
    </row>
    <row r="251" spans="12:16">
      <c r="L251" s="97" t="str">
        <f t="shared" si="20"/>
        <v>N/A</v>
      </c>
      <c r="M251" s="110" t="str">
        <f t="shared" si="21"/>
        <v xml:space="preserve"> </v>
      </c>
      <c r="N251" s="100" t="e">
        <f t="shared" si="22"/>
        <v>#VALUE!</v>
      </c>
      <c r="O251" s="101" t="e">
        <f t="shared" si="23"/>
        <v>#DIV/0!</v>
      </c>
      <c r="P251" s="102" t="e">
        <f t="shared" si="24"/>
        <v>#VALUE!</v>
      </c>
    </row>
    <row r="252" spans="12:16">
      <c r="L252" s="97" t="str">
        <f t="shared" si="20"/>
        <v>N/A</v>
      </c>
      <c r="M252" s="110" t="str">
        <f t="shared" si="21"/>
        <v xml:space="preserve"> </v>
      </c>
      <c r="N252" s="100" t="e">
        <f t="shared" si="22"/>
        <v>#VALUE!</v>
      </c>
      <c r="O252" s="101" t="e">
        <f t="shared" si="23"/>
        <v>#DIV/0!</v>
      </c>
      <c r="P252" s="102" t="e">
        <f t="shared" si="24"/>
        <v>#VALUE!</v>
      </c>
    </row>
    <row r="253" spans="12:16">
      <c r="L253" s="97" t="str">
        <f t="shared" si="20"/>
        <v>N/A</v>
      </c>
      <c r="M253" s="110" t="str">
        <f t="shared" si="21"/>
        <v xml:space="preserve"> </v>
      </c>
      <c r="N253" s="100" t="e">
        <f t="shared" si="22"/>
        <v>#VALUE!</v>
      </c>
      <c r="O253" s="101" t="e">
        <f t="shared" si="23"/>
        <v>#DIV/0!</v>
      </c>
      <c r="P253" s="102" t="e">
        <f t="shared" si="24"/>
        <v>#VALUE!</v>
      </c>
    </row>
    <row r="254" spans="12:16">
      <c r="L254" s="97" t="str">
        <f t="shared" si="20"/>
        <v>N/A</v>
      </c>
      <c r="M254" s="110" t="str">
        <f t="shared" si="21"/>
        <v xml:space="preserve"> </v>
      </c>
      <c r="N254" s="100" t="e">
        <f t="shared" si="22"/>
        <v>#VALUE!</v>
      </c>
      <c r="O254" s="101" t="e">
        <f t="shared" si="23"/>
        <v>#DIV/0!</v>
      </c>
      <c r="P254" s="102" t="e">
        <f t="shared" si="24"/>
        <v>#VALUE!</v>
      </c>
    </row>
    <row r="255" spans="12:16">
      <c r="L255" s="97" t="str">
        <f t="shared" si="20"/>
        <v>N/A</v>
      </c>
      <c r="M255" s="110" t="str">
        <f t="shared" si="21"/>
        <v xml:space="preserve"> </v>
      </c>
      <c r="N255" s="100" t="e">
        <f t="shared" si="22"/>
        <v>#VALUE!</v>
      </c>
      <c r="O255" s="101" t="e">
        <f t="shared" si="23"/>
        <v>#DIV/0!</v>
      </c>
      <c r="P255" s="102" t="e">
        <f t="shared" si="24"/>
        <v>#VALUE!</v>
      </c>
    </row>
    <row r="256" spans="12:16">
      <c r="L256" s="97" t="str">
        <f t="shared" si="20"/>
        <v>N/A</v>
      </c>
      <c r="M256" s="110" t="str">
        <f t="shared" si="21"/>
        <v xml:space="preserve"> </v>
      </c>
      <c r="N256" s="100" t="e">
        <f t="shared" si="22"/>
        <v>#VALUE!</v>
      </c>
      <c r="O256" s="101" t="e">
        <f t="shared" si="23"/>
        <v>#DIV/0!</v>
      </c>
      <c r="P256" s="102" t="e">
        <f t="shared" si="24"/>
        <v>#VALUE!</v>
      </c>
    </row>
    <row r="257" spans="12:16">
      <c r="L257" s="97" t="str">
        <f t="shared" si="20"/>
        <v>N/A</v>
      </c>
      <c r="M257" s="110" t="str">
        <f t="shared" si="21"/>
        <v xml:space="preserve"> </v>
      </c>
      <c r="N257" s="100" t="e">
        <f t="shared" si="22"/>
        <v>#VALUE!</v>
      </c>
      <c r="O257" s="101" t="e">
        <f t="shared" si="23"/>
        <v>#DIV/0!</v>
      </c>
      <c r="P257" s="102" t="e">
        <f t="shared" si="24"/>
        <v>#VALUE!</v>
      </c>
    </row>
    <row r="258" spans="12:16">
      <c r="L258" s="97" t="str">
        <f t="shared" si="20"/>
        <v>N/A</v>
      </c>
      <c r="M258" s="110" t="str">
        <f t="shared" si="21"/>
        <v xml:space="preserve"> </v>
      </c>
      <c r="N258" s="100" t="e">
        <f t="shared" si="22"/>
        <v>#VALUE!</v>
      </c>
      <c r="O258" s="101" t="e">
        <f t="shared" si="23"/>
        <v>#DIV/0!</v>
      </c>
      <c r="P258" s="102" t="e">
        <f t="shared" si="24"/>
        <v>#VALUE!</v>
      </c>
    </row>
    <row r="259" spans="12:16">
      <c r="L259" s="97" t="str">
        <f t="shared" si="20"/>
        <v>N/A</v>
      </c>
      <c r="M259" s="110" t="str">
        <f t="shared" si="21"/>
        <v xml:space="preserve"> </v>
      </c>
      <c r="N259" s="100" t="e">
        <f t="shared" si="22"/>
        <v>#VALUE!</v>
      </c>
      <c r="O259" s="101" t="e">
        <f t="shared" si="23"/>
        <v>#DIV/0!</v>
      </c>
      <c r="P259" s="102" t="e">
        <f t="shared" si="24"/>
        <v>#VALUE!</v>
      </c>
    </row>
    <row r="260" spans="12:16">
      <c r="L260" s="97" t="str">
        <f t="shared" si="20"/>
        <v>N/A</v>
      </c>
      <c r="M260" s="110" t="str">
        <f t="shared" si="21"/>
        <v xml:space="preserve"> </v>
      </c>
      <c r="N260" s="100" t="e">
        <f t="shared" si="22"/>
        <v>#VALUE!</v>
      </c>
      <c r="O260" s="101" t="e">
        <f t="shared" si="23"/>
        <v>#DIV/0!</v>
      </c>
      <c r="P260" s="102" t="e">
        <f t="shared" si="24"/>
        <v>#VALUE!</v>
      </c>
    </row>
    <row r="261" spans="12:16">
      <c r="L261" s="97" t="str">
        <f t="shared" si="20"/>
        <v>N/A</v>
      </c>
      <c r="M261" s="110" t="str">
        <f t="shared" si="21"/>
        <v xml:space="preserve"> </v>
      </c>
      <c r="N261" s="100" t="e">
        <f t="shared" si="22"/>
        <v>#VALUE!</v>
      </c>
      <c r="O261" s="101" t="e">
        <f t="shared" si="23"/>
        <v>#DIV/0!</v>
      </c>
      <c r="P261" s="102" t="e">
        <f t="shared" si="24"/>
        <v>#VALUE!</v>
      </c>
    </row>
    <row r="262" spans="12:16">
      <c r="L262" s="97" t="str">
        <f t="shared" si="20"/>
        <v>N/A</v>
      </c>
      <c r="M262" s="110" t="str">
        <f t="shared" si="21"/>
        <v xml:space="preserve"> </v>
      </c>
      <c r="N262" s="100" t="e">
        <f t="shared" si="22"/>
        <v>#VALUE!</v>
      </c>
      <c r="O262" s="101" t="e">
        <f t="shared" si="23"/>
        <v>#DIV/0!</v>
      </c>
      <c r="P262" s="102" t="e">
        <f t="shared" si="24"/>
        <v>#VALUE!</v>
      </c>
    </row>
    <row r="263" spans="12:16">
      <c r="L263" s="97" t="str">
        <f t="shared" ref="L263:L326" si="25">IF(K263="TA","$52.97",IF(K263="SIA","$52.26","N/A"))</f>
        <v>N/A</v>
      </c>
      <c r="M263" s="110" t="str">
        <f t="shared" ref="M263:M329" si="26">IF(K263="SIA","0127/S6"," ")</f>
        <v xml:space="preserve"> </v>
      </c>
      <c r="N263" s="100" t="e">
        <f t="shared" si="22"/>
        <v>#VALUE!</v>
      </c>
      <c r="O263" s="101" t="e">
        <f t="shared" si="23"/>
        <v>#DIV/0!</v>
      </c>
      <c r="P263" s="102" t="e">
        <f t="shared" si="24"/>
        <v>#VALUE!</v>
      </c>
    </row>
    <row r="264" spans="12:16">
      <c r="L264" s="97" t="str">
        <f t="shared" si="25"/>
        <v>N/A</v>
      </c>
      <c r="M264" s="110" t="str">
        <f t="shared" si="26"/>
        <v xml:space="preserve"> </v>
      </c>
      <c r="N264" s="100" t="e">
        <f t="shared" si="22"/>
        <v>#VALUE!</v>
      </c>
      <c r="O264" s="101" t="e">
        <f t="shared" si="23"/>
        <v>#DIV/0!</v>
      </c>
      <c r="P264" s="102" t="e">
        <f t="shared" si="24"/>
        <v>#VALUE!</v>
      </c>
    </row>
    <row r="265" spans="12:16">
      <c r="L265" s="97" t="str">
        <f t="shared" si="25"/>
        <v>N/A</v>
      </c>
      <c r="M265" s="110" t="str">
        <f t="shared" si="26"/>
        <v xml:space="preserve"> </v>
      </c>
      <c r="N265" s="100" t="e">
        <f t="shared" si="22"/>
        <v>#VALUE!</v>
      </c>
      <c r="O265" s="101" t="e">
        <f t="shared" si="23"/>
        <v>#DIV/0!</v>
      </c>
      <c r="P265" s="102" t="e">
        <f t="shared" si="24"/>
        <v>#VALUE!</v>
      </c>
    </row>
    <row r="266" spans="12:16">
      <c r="L266" s="97" t="str">
        <f t="shared" si="25"/>
        <v>N/A</v>
      </c>
      <c r="M266" s="110" t="str">
        <f t="shared" si="26"/>
        <v xml:space="preserve"> </v>
      </c>
      <c r="N266" s="100" t="e">
        <f t="shared" si="22"/>
        <v>#VALUE!</v>
      </c>
      <c r="O266" s="101" t="e">
        <f t="shared" si="23"/>
        <v>#DIV/0!</v>
      </c>
      <c r="P266" s="102" t="e">
        <f t="shared" si="24"/>
        <v>#VALUE!</v>
      </c>
    </row>
    <row r="267" spans="12:16">
      <c r="L267" s="97" t="str">
        <f t="shared" si="25"/>
        <v>N/A</v>
      </c>
      <c r="M267" s="110" t="str">
        <f t="shared" si="26"/>
        <v xml:space="preserve"> </v>
      </c>
      <c r="N267" s="100" t="e">
        <f t="shared" si="22"/>
        <v>#VALUE!</v>
      </c>
      <c r="O267" s="101" t="e">
        <f t="shared" si="23"/>
        <v>#DIV/0!</v>
      </c>
      <c r="P267" s="102" t="e">
        <f t="shared" si="24"/>
        <v>#VALUE!</v>
      </c>
    </row>
    <row r="268" spans="12:16">
      <c r="L268" s="97" t="str">
        <f t="shared" si="25"/>
        <v>N/A</v>
      </c>
      <c r="M268" s="110" t="str">
        <f t="shared" si="26"/>
        <v xml:space="preserve"> </v>
      </c>
      <c r="N268" s="100" t="e">
        <f t="shared" si="22"/>
        <v>#VALUE!</v>
      </c>
      <c r="O268" s="101" t="e">
        <f t="shared" si="23"/>
        <v>#DIV/0!</v>
      </c>
      <c r="P268" s="102" t="e">
        <f t="shared" si="24"/>
        <v>#VALUE!</v>
      </c>
    </row>
    <row r="269" spans="12:16">
      <c r="L269" s="97" t="str">
        <f t="shared" si="25"/>
        <v>N/A</v>
      </c>
      <c r="M269" s="110" t="str">
        <f t="shared" si="26"/>
        <v xml:space="preserve"> </v>
      </c>
      <c r="N269" s="100" t="e">
        <f t="shared" si="22"/>
        <v>#VALUE!</v>
      </c>
      <c r="O269" s="101" t="e">
        <f t="shared" si="23"/>
        <v>#DIV/0!</v>
      </c>
      <c r="P269" s="102" t="e">
        <f t="shared" si="24"/>
        <v>#VALUE!</v>
      </c>
    </row>
    <row r="270" spans="12:16">
      <c r="L270" s="97" t="str">
        <f t="shared" si="25"/>
        <v>N/A</v>
      </c>
      <c r="M270" s="110" t="str">
        <f t="shared" si="26"/>
        <v xml:space="preserve"> </v>
      </c>
      <c r="N270" s="100" t="e">
        <f t="shared" si="22"/>
        <v>#VALUE!</v>
      </c>
      <c r="O270" s="101" t="e">
        <f t="shared" si="23"/>
        <v>#DIV/0!</v>
      </c>
      <c r="P270" s="102" t="e">
        <f t="shared" si="24"/>
        <v>#VALUE!</v>
      </c>
    </row>
    <row r="271" spans="12:16">
      <c r="L271" s="97" t="str">
        <f t="shared" si="25"/>
        <v>N/A</v>
      </c>
      <c r="M271" s="110" t="str">
        <f t="shared" si="26"/>
        <v xml:space="preserve"> </v>
      </c>
      <c r="N271" s="100" t="e">
        <f t="shared" si="22"/>
        <v>#VALUE!</v>
      </c>
      <c r="O271" s="101" t="e">
        <f t="shared" si="23"/>
        <v>#DIV/0!</v>
      </c>
      <c r="P271" s="102" t="e">
        <f t="shared" si="24"/>
        <v>#VALUE!</v>
      </c>
    </row>
    <row r="272" spans="12:16">
      <c r="L272" s="97" t="str">
        <f t="shared" si="25"/>
        <v>N/A</v>
      </c>
      <c r="M272" s="110" t="str">
        <f t="shared" si="26"/>
        <v xml:space="preserve"> </v>
      </c>
      <c r="N272" s="100" t="e">
        <f t="shared" si="22"/>
        <v>#VALUE!</v>
      </c>
      <c r="O272" s="101" t="e">
        <f t="shared" si="23"/>
        <v>#DIV/0!</v>
      </c>
      <c r="P272" s="102" t="e">
        <f t="shared" si="24"/>
        <v>#VALUE!</v>
      </c>
    </row>
    <row r="273" spans="12:16">
      <c r="L273" s="97" t="str">
        <f t="shared" si="25"/>
        <v>N/A</v>
      </c>
      <c r="M273" s="110" t="str">
        <f t="shared" si="26"/>
        <v xml:space="preserve"> </v>
      </c>
      <c r="N273" s="100" t="e">
        <f t="shared" si="22"/>
        <v>#VALUE!</v>
      </c>
      <c r="O273" s="101" t="e">
        <f t="shared" si="23"/>
        <v>#DIV/0!</v>
      </c>
      <c r="P273" s="102" t="e">
        <f t="shared" si="24"/>
        <v>#VALUE!</v>
      </c>
    </row>
    <row r="274" spans="12:16">
      <c r="L274" s="97" t="str">
        <f t="shared" si="25"/>
        <v>N/A</v>
      </c>
      <c r="M274" s="110" t="str">
        <f t="shared" si="26"/>
        <v xml:space="preserve"> </v>
      </c>
      <c r="N274" s="100" t="e">
        <f t="shared" si="22"/>
        <v>#VALUE!</v>
      </c>
      <c r="O274" s="101" t="e">
        <f t="shared" si="23"/>
        <v>#DIV/0!</v>
      </c>
      <c r="P274" s="102" t="e">
        <f t="shared" si="24"/>
        <v>#VALUE!</v>
      </c>
    </row>
    <row r="275" spans="12:16">
      <c r="L275" s="97" t="str">
        <f t="shared" si="25"/>
        <v>N/A</v>
      </c>
      <c r="M275" s="110" t="str">
        <f t="shared" si="26"/>
        <v xml:space="preserve"> </v>
      </c>
      <c r="N275" s="100" t="e">
        <f t="shared" si="22"/>
        <v>#VALUE!</v>
      </c>
      <c r="O275" s="101" t="e">
        <f t="shared" si="23"/>
        <v>#DIV/0!</v>
      </c>
      <c r="P275" s="102" t="e">
        <f t="shared" si="24"/>
        <v>#VALUE!</v>
      </c>
    </row>
    <row r="276" spans="12:16">
      <c r="L276" s="97" t="str">
        <f t="shared" si="25"/>
        <v>N/A</v>
      </c>
      <c r="M276" s="110" t="str">
        <f t="shared" si="26"/>
        <v xml:space="preserve"> </v>
      </c>
      <c r="N276" s="100" t="e">
        <f t="shared" si="22"/>
        <v>#VALUE!</v>
      </c>
      <c r="O276" s="101" t="e">
        <f t="shared" si="23"/>
        <v>#DIV/0!</v>
      </c>
      <c r="P276" s="102" t="e">
        <f t="shared" si="24"/>
        <v>#VALUE!</v>
      </c>
    </row>
    <row r="277" spans="12:16">
      <c r="L277" s="97" t="str">
        <f t="shared" si="25"/>
        <v>N/A</v>
      </c>
      <c r="M277" s="110" t="str">
        <f t="shared" si="26"/>
        <v xml:space="preserve"> </v>
      </c>
      <c r="N277" s="100" t="e">
        <f t="shared" si="22"/>
        <v>#VALUE!</v>
      </c>
      <c r="O277" s="101" t="e">
        <f t="shared" si="23"/>
        <v>#DIV/0!</v>
      </c>
      <c r="P277" s="102" t="e">
        <f t="shared" si="24"/>
        <v>#VALUE!</v>
      </c>
    </row>
    <row r="278" spans="12:16">
      <c r="L278" s="97" t="str">
        <f t="shared" si="25"/>
        <v>N/A</v>
      </c>
      <c r="M278" s="110" t="str">
        <f t="shared" si="26"/>
        <v xml:space="preserve"> </v>
      </c>
      <c r="N278" s="100" t="e">
        <f t="shared" si="22"/>
        <v>#VALUE!</v>
      </c>
      <c r="O278" s="101" t="e">
        <f t="shared" si="23"/>
        <v>#DIV/0!</v>
      </c>
      <c r="P278" s="102" t="e">
        <f t="shared" si="24"/>
        <v>#VALUE!</v>
      </c>
    </row>
    <row r="279" spans="12:16">
      <c r="L279" s="97" t="str">
        <f t="shared" si="25"/>
        <v>N/A</v>
      </c>
      <c r="M279" s="110" t="str">
        <f t="shared" si="26"/>
        <v xml:space="preserve"> </v>
      </c>
      <c r="N279" s="100" t="e">
        <f t="shared" si="22"/>
        <v>#VALUE!</v>
      </c>
      <c r="O279" s="101" t="e">
        <f t="shared" si="23"/>
        <v>#DIV/0!</v>
      </c>
      <c r="P279" s="102" t="e">
        <f t="shared" si="24"/>
        <v>#VALUE!</v>
      </c>
    </row>
    <row r="280" spans="12:16">
      <c r="L280" s="97" t="str">
        <f t="shared" si="25"/>
        <v>N/A</v>
      </c>
      <c r="M280" s="110" t="str">
        <f t="shared" si="26"/>
        <v xml:space="preserve"> </v>
      </c>
      <c r="N280" s="100" t="e">
        <f t="shared" si="22"/>
        <v>#VALUE!</v>
      </c>
      <c r="O280" s="101" t="e">
        <f t="shared" si="23"/>
        <v>#DIV/0!</v>
      </c>
      <c r="P280" s="102" t="e">
        <f t="shared" si="24"/>
        <v>#VALUE!</v>
      </c>
    </row>
    <row r="281" spans="12:16">
      <c r="L281" s="97" t="str">
        <f t="shared" si="25"/>
        <v>N/A</v>
      </c>
      <c r="M281" s="110" t="str">
        <f t="shared" si="26"/>
        <v xml:space="preserve"> </v>
      </c>
      <c r="N281" s="100" t="e">
        <f t="shared" si="22"/>
        <v>#VALUE!</v>
      </c>
      <c r="O281" s="101" t="e">
        <f t="shared" si="23"/>
        <v>#DIV/0!</v>
      </c>
      <c r="P281" s="102" t="e">
        <f t="shared" si="24"/>
        <v>#VALUE!</v>
      </c>
    </row>
    <row r="282" spans="12:16">
      <c r="L282" s="97" t="str">
        <f t="shared" si="25"/>
        <v>N/A</v>
      </c>
      <c r="M282" s="110" t="str">
        <f t="shared" si="26"/>
        <v xml:space="preserve"> </v>
      </c>
      <c r="N282" s="100" t="e">
        <f t="shared" si="22"/>
        <v>#VALUE!</v>
      </c>
      <c r="O282" s="101" t="e">
        <f t="shared" si="23"/>
        <v>#DIV/0!</v>
      </c>
      <c r="P282" s="102" t="e">
        <f t="shared" si="24"/>
        <v>#VALUE!</v>
      </c>
    </row>
    <row r="283" spans="12:16">
      <c r="L283" s="97" t="str">
        <f t="shared" si="25"/>
        <v>N/A</v>
      </c>
      <c r="M283" s="110" t="str">
        <f t="shared" si="26"/>
        <v xml:space="preserve"> </v>
      </c>
      <c r="N283" s="100" t="e">
        <f t="shared" si="22"/>
        <v>#VALUE!</v>
      </c>
      <c r="O283" s="101" t="e">
        <f t="shared" si="23"/>
        <v>#DIV/0!</v>
      </c>
      <c r="P283" s="102" t="e">
        <f t="shared" si="24"/>
        <v>#VALUE!</v>
      </c>
    </row>
    <row r="284" spans="12:16">
      <c r="L284" s="97" t="str">
        <f t="shared" si="25"/>
        <v>N/A</v>
      </c>
      <c r="M284" s="110" t="str">
        <f t="shared" si="26"/>
        <v xml:space="preserve"> </v>
      </c>
      <c r="N284" s="100" t="e">
        <f t="shared" si="22"/>
        <v>#VALUE!</v>
      </c>
      <c r="O284" s="101" t="e">
        <f t="shared" si="23"/>
        <v>#DIV/0!</v>
      </c>
      <c r="P284" s="102" t="e">
        <f t="shared" si="24"/>
        <v>#VALUE!</v>
      </c>
    </row>
    <row r="285" spans="12:16">
      <c r="L285" s="97" t="str">
        <f t="shared" si="25"/>
        <v>N/A</v>
      </c>
      <c r="M285" s="110" t="str">
        <f t="shared" si="26"/>
        <v xml:space="preserve"> </v>
      </c>
      <c r="N285" s="100" t="e">
        <f t="shared" si="22"/>
        <v>#VALUE!</v>
      </c>
      <c r="O285" s="101" t="e">
        <f t="shared" si="23"/>
        <v>#DIV/0!</v>
      </c>
      <c r="P285" s="102" t="e">
        <f t="shared" si="24"/>
        <v>#VALUE!</v>
      </c>
    </row>
    <row r="286" spans="12:16">
      <c r="L286" s="97" t="str">
        <f t="shared" si="25"/>
        <v>N/A</v>
      </c>
      <c r="M286" s="110" t="str">
        <f t="shared" si="26"/>
        <v xml:space="preserve"> </v>
      </c>
      <c r="N286" s="100" t="e">
        <f t="shared" si="22"/>
        <v>#VALUE!</v>
      </c>
      <c r="O286" s="101" t="e">
        <f t="shared" si="23"/>
        <v>#DIV/0!</v>
      </c>
      <c r="P286" s="102" t="e">
        <f t="shared" si="24"/>
        <v>#VALUE!</v>
      </c>
    </row>
    <row r="287" spans="12:16">
      <c r="L287" s="97" t="str">
        <f t="shared" si="25"/>
        <v>N/A</v>
      </c>
      <c r="M287" s="110" t="str">
        <f t="shared" si="26"/>
        <v xml:space="preserve"> </v>
      </c>
      <c r="N287" s="100" t="e">
        <f t="shared" si="22"/>
        <v>#VALUE!</v>
      </c>
      <c r="O287" s="101" t="e">
        <f t="shared" si="23"/>
        <v>#DIV/0!</v>
      </c>
      <c r="P287" s="102" t="e">
        <f t="shared" si="24"/>
        <v>#VALUE!</v>
      </c>
    </row>
    <row r="288" spans="12:16">
      <c r="L288" s="97" t="str">
        <f t="shared" si="25"/>
        <v>N/A</v>
      </c>
      <c r="M288" s="110" t="str">
        <f t="shared" si="26"/>
        <v xml:space="preserve"> </v>
      </c>
      <c r="N288" s="100" t="e">
        <f t="shared" si="22"/>
        <v>#VALUE!</v>
      </c>
      <c r="O288" s="101" t="e">
        <f t="shared" si="23"/>
        <v>#DIV/0!</v>
      </c>
      <c r="P288" s="102" t="e">
        <f t="shared" si="24"/>
        <v>#VALUE!</v>
      </c>
    </row>
    <row r="289" spans="12:16">
      <c r="L289" s="97" t="str">
        <f t="shared" si="25"/>
        <v>N/A</v>
      </c>
      <c r="M289" s="110" t="str">
        <f t="shared" si="26"/>
        <v xml:space="preserve"> </v>
      </c>
      <c r="N289" s="100" t="e">
        <f t="shared" si="22"/>
        <v>#VALUE!</v>
      </c>
      <c r="O289" s="101" t="e">
        <f t="shared" si="23"/>
        <v>#DIV/0!</v>
      </c>
      <c r="P289" s="102" t="e">
        <f t="shared" si="24"/>
        <v>#VALUE!</v>
      </c>
    </row>
    <row r="290" spans="12:16">
      <c r="L290" s="97" t="str">
        <f t="shared" si="25"/>
        <v>N/A</v>
      </c>
      <c r="M290" s="110" t="str">
        <f t="shared" si="26"/>
        <v xml:space="preserve"> </v>
      </c>
      <c r="N290" s="100" t="e">
        <f t="shared" ref="N290:N329" si="27">P290/J290</f>
        <v>#VALUE!</v>
      </c>
      <c r="O290" s="101" t="e">
        <f t="shared" ref="O290:O329" si="28">I290/J290</f>
        <v>#DIV/0!</v>
      </c>
      <c r="P290" s="102" t="e">
        <f t="shared" ref="P290:P329" si="29">L290*I290</f>
        <v>#VALUE!</v>
      </c>
    </row>
    <row r="291" spans="12:16">
      <c r="L291" s="97" t="str">
        <f t="shared" si="25"/>
        <v>N/A</v>
      </c>
      <c r="M291" s="110" t="str">
        <f t="shared" si="26"/>
        <v xml:space="preserve"> </v>
      </c>
      <c r="N291" s="100" t="e">
        <f t="shared" si="27"/>
        <v>#VALUE!</v>
      </c>
      <c r="O291" s="101" t="e">
        <f t="shared" si="28"/>
        <v>#DIV/0!</v>
      </c>
      <c r="P291" s="102" t="e">
        <f t="shared" si="29"/>
        <v>#VALUE!</v>
      </c>
    </row>
    <row r="292" spans="12:16">
      <c r="L292" s="97" t="str">
        <f t="shared" si="25"/>
        <v>N/A</v>
      </c>
      <c r="M292" s="110" t="str">
        <f t="shared" si="26"/>
        <v xml:space="preserve"> </v>
      </c>
      <c r="N292" s="100" t="e">
        <f t="shared" si="27"/>
        <v>#VALUE!</v>
      </c>
      <c r="O292" s="101" t="e">
        <f t="shared" si="28"/>
        <v>#DIV/0!</v>
      </c>
      <c r="P292" s="102" t="e">
        <f t="shared" si="29"/>
        <v>#VALUE!</v>
      </c>
    </row>
    <row r="293" spans="12:16">
      <c r="L293" s="97" t="str">
        <f t="shared" si="25"/>
        <v>N/A</v>
      </c>
      <c r="M293" s="110" t="str">
        <f t="shared" si="26"/>
        <v xml:space="preserve"> </v>
      </c>
      <c r="N293" s="100" t="e">
        <f t="shared" si="27"/>
        <v>#VALUE!</v>
      </c>
      <c r="O293" s="101" t="e">
        <f t="shared" si="28"/>
        <v>#DIV/0!</v>
      </c>
      <c r="P293" s="102" t="e">
        <f t="shared" si="29"/>
        <v>#VALUE!</v>
      </c>
    </row>
    <row r="294" spans="12:16">
      <c r="L294" s="97" t="str">
        <f t="shared" si="25"/>
        <v>N/A</v>
      </c>
      <c r="M294" s="110" t="str">
        <f t="shared" si="26"/>
        <v xml:space="preserve"> </v>
      </c>
      <c r="N294" s="100" t="e">
        <f t="shared" si="27"/>
        <v>#VALUE!</v>
      </c>
      <c r="O294" s="101" t="e">
        <f t="shared" si="28"/>
        <v>#DIV/0!</v>
      </c>
      <c r="P294" s="102" t="e">
        <f t="shared" si="29"/>
        <v>#VALUE!</v>
      </c>
    </row>
    <row r="295" spans="12:16">
      <c r="L295" s="97" t="str">
        <f t="shared" si="25"/>
        <v>N/A</v>
      </c>
      <c r="M295" s="110" t="str">
        <f t="shared" si="26"/>
        <v xml:space="preserve"> </v>
      </c>
      <c r="N295" s="100" t="e">
        <f t="shared" si="27"/>
        <v>#VALUE!</v>
      </c>
      <c r="O295" s="101" t="e">
        <f t="shared" si="28"/>
        <v>#DIV/0!</v>
      </c>
      <c r="P295" s="102" t="e">
        <f t="shared" si="29"/>
        <v>#VALUE!</v>
      </c>
    </row>
    <row r="296" spans="12:16">
      <c r="L296" s="97" t="str">
        <f t="shared" si="25"/>
        <v>N/A</v>
      </c>
      <c r="M296" s="110" t="str">
        <f t="shared" si="26"/>
        <v xml:space="preserve"> </v>
      </c>
      <c r="N296" s="100" t="e">
        <f t="shared" si="27"/>
        <v>#VALUE!</v>
      </c>
      <c r="O296" s="101" t="e">
        <f t="shared" si="28"/>
        <v>#DIV/0!</v>
      </c>
      <c r="P296" s="102" t="e">
        <f t="shared" si="29"/>
        <v>#VALUE!</v>
      </c>
    </row>
    <row r="297" spans="12:16">
      <c r="L297" s="97" t="str">
        <f t="shared" si="25"/>
        <v>N/A</v>
      </c>
      <c r="M297" s="110" t="str">
        <f t="shared" si="26"/>
        <v xml:space="preserve"> </v>
      </c>
      <c r="N297" s="100" t="e">
        <f t="shared" si="27"/>
        <v>#VALUE!</v>
      </c>
      <c r="O297" s="101" t="e">
        <f t="shared" si="28"/>
        <v>#DIV/0!</v>
      </c>
      <c r="P297" s="102" t="e">
        <f t="shared" si="29"/>
        <v>#VALUE!</v>
      </c>
    </row>
    <row r="298" spans="12:16">
      <c r="L298" s="97" t="str">
        <f t="shared" si="25"/>
        <v>N/A</v>
      </c>
      <c r="M298" s="110" t="str">
        <f t="shared" si="26"/>
        <v xml:space="preserve"> </v>
      </c>
      <c r="N298" s="100" t="e">
        <f t="shared" si="27"/>
        <v>#VALUE!</v>
      </c>
      <c r="O298" s="101" t="e">
        <f t="shared" si="28"/>
        <v>#DIV/0!</v>
      </c>
      <c r="P298" s="102" t="e">
        <f t="shared" si="29"/>
        <v>#VALUE!</v>
      </c>
    </row>
    <row r="299" spans="12:16">
      <c r="L299" s="97" t="str">
        <f t="shared" si="25"/>
        <v>N/A</v>
      </c>
      <c r="M299" s="110" t="str">
        <f t="shared" si="26"/>
        <v xml:space="preserve"> </v>
      </c>
      <c r="N299" s="100" t="e">
        <f t="shared" si="27"/>
        <v>#VALUE!</v>
      </c>
      <c r="O299" s="101" t="e">
        <f t="shared" si="28"/>
        <v>#DIV/0!</v>
      </c>
      <c r="P299" s="102" t="e">
        <f t="shared" si="29"/>
        <v>#VALUE!</v>
      </c>
    </row>
    <row r="300" spans="12:16">
      <c r="L300" s="97" t="str">
        <f t="shared" si="25"/>
        <v>N/A</v>
      </c>
      <c r="M300" s="110" t="str">
        <f t="shared" si="26"/>
        <v xml:space="preserve"> </v>
      </c>
      <c r="N300" s="100" t="e">
        <f t="shared" si="27"/>
        <v>#VALUE!</v>
      </c>
      <c r="O300" s="101" t="e">
        <f t="shared" si="28"/>
        <v>#DIV/0!</v>
      </c>
      <c r="P300" s="102" t="e">
        <f t="shared" si="29"/>
        <v>#VALUE!</v>
      </c>
    </row>
    <row r="301" spans="12:16">
      <c r="L301" s="97" t="str">
        <f t="shared" si="25"/>
        <v>N/A</v>
      </c>
      <c r="M301" s="110" t="str">
        <f t="shared" si="26"/>
        <v xml:space="preserve"> </v>
      </c>
      <c r="N301" s="100" t="e">
        <f t="shared" si="27"/>
        <v>#VALUE!</v>
      </c>
      <c r="O301" s="101" t="e">
        <f t="shared" si="28"/>
        <v>#DIV/0!</v>
      </c>
      <c r="P301" s="102" t="e">
        <f t="shared" si="29"/>
        <v>#VALUE!</v>
      </c>
    </row>
    <row r="302" spans="12:16">
      <c r="L302" s="97" t="str">
        <f t="shared" si="25"/>
        <v>N/A</v>
      </c>
      <c r="M302" s="110" t="str">
        <f t="shared" si="26"/>
        <v xml:space="preserve"> </v>
      </c>
      <c r="N302" s="100" t="e">
        <f t="shared" si="27"/>
        <v>#VALUE!</v>
      </c>
      <c r="O302" s="101" t="e">
        <f t="shared" si="28"/>
        <v>#DIV/0!</v>
      </c>
      <c r="P302" s="102" t="e">
        <f t="shared" si="29"/>
        <v>#VALUE!</v>
      </c>
    </row>
    <row r="303" spans="12:16">
      <c r="L303" s="97" t="str">
        <f t="shared" si="25"/>
        <v>N/A</v>
      </c>
      <c r="M303" s="110" t="str">
        <f t="shared" si="26"/>
        <v xml:space="preserve"> </v>
      </c>
      <c r="N303" s="100" t="e">
        <f t="shared" si="27"/>
        <v>#VALUE!</v>
      </c>
      <c r="O303" s="101" t="e">
        <f t="shared" si="28"/>
        <v>#DIV/0!</v>
      </c>
      <c r="P303" s="102" t="e">
        <f t="shared" si="29"/>
        <v>#VALUE!</v>
      </c>
    </row>
    <row r="304" spans="12:16">
      <c r="L304" s="97" t="str">
        <f t="shared" si="25"/>
        <v>N/A</v>
      </c>
      <c r="M304" s="110" t="str">
        <f t="shared" si="26"/>
        <v xml:space="preserve"> </v>
      </c>
      <c r="N304" s="100" t="e">
        <f t="shared" si="27"/>
        <v>#VALUE!</v>
      </c>
      <c r="O304" s="101" t="e">
        <f t="shared" si="28"/>
        <v>#DIV/0!</v>
      </c>
      <c r="P304" s="102" t="e">
        <f t="shared" si="29"/>
        <v>#VALUE!</v>
      </c>
    </row>
    <row r="305" spans="12:16">
      <c r="L305" s="97" t="str">
        <f t="shared" si="25"/>
        <v>N/A</v>
      </c>
      <c r="M305" s="110" t="str">
        <f t="shared" si="26"/>
        <v xml:space="preserve"> </v>
      </c>
      <c r="N305" s="100" t="e">
        <f t="shared" si="27"/>
        <v>#VALUE!</v>
      </c>
      <c r="O305" s="101" t="e">
        <f t="shared" si="28"/>
        <v>#DIV/0!</v>
      </c>
      <c r="P305" s="102" t="e">
        <f t="shared" si="29"/>
        <v>#VALUE!</v>
      </c>
    </row>
    <row r="306" spans="12:16">
      <c r="L306" s="97" t="str">
        <f t="shared" si="25"/>
        <v>N/A</v>
      </c>
      <c r="M306" s="110" t="str">
        <f t="shared" si="26"/>
        <v xml:space="preserve"> </v>
      </c>
      <c r="N306" s="100" t="e">
        <f t="shared" si="27"/>
        <v>#VALUE!</v>
      </c>
      <c r="O306" s="101" t="e">
        <f t="shared" si="28"/>
        <v>#DIV/0!</v>
      </c>
      <c r="P306" s="102" t="e">
        <f t="shared" si="29"/>
        <v>#VALUE!</v>
      </c>
    </row>
    <row r="307" spans="12:16">
      <c r="L307" s="97" t="str">
        <f t="shared" si="25"/>
        <v>N/A</v>
      </c>
      <c r="M307" s="110" t="str">
        <f t="shared" si="26"/>
        <v xml:space="preserve"> </v>
      </c>
      <c r="N307" s="100" t="e">
        <f t="shared" si="27"/>
        <v>#VALUE!</v>
      </c>
      <c r="O307" s="101" t="e">
        <f t="shared" si="28"/>
        <v>#DIV/0!</v>
      </c>
      <c r="P307" s="102" t="e">
        <f t="shared" si="29"/>
        <v>#VALUE!</v>
      </c>
    </row>
    <row r="308" spans="12:16">
      <c r="L308" s="97" t="str">
        <f t="shared" si="25"/>
        <v>N/A</v>
      </c>
      <c r="M308" s="110" t="str">
        <f t="shared" si="26"/>
        <v xml:space="preserve"> </v>
      </c>
      <c r="N308" s="100" t="e">
        <f t="shared" si="27"/>
        <v>#VALUE!</v>
      </c>
      <c r="O308" s="101" t="e">
        <f t="shared" si="28"/>
        <v>#DIV/0!</v>
      </c>
      <c r="P308" s="102" t="e">
        <f t="shared" si="29"/>
        <v>#VALUE!</v>
      </c>
    </row>
    <row r="309" spans="12:16">
      <c r="L309" s="97" t="str">
        <f t="shared" si="25"/>
        <v>N/A</v>
      </c>
      <c r="M309" s="110" t="str">
        <f t="shared" si="26"/>
        <v xml:space="preserve"> </v>
      </c>
      <c r="N309" s="100" t="e">
        <f t="shared" si="27"/>
        <v>#VALUE!</v>
      </c>
      <c r="O309" s="101" t="e">
        <f t="shared" si="28"/>
        <v>#DIV/0!</v>
      </c>
      <c r="P309" s="102" t="e">
        <f t="shared" si="29"/>
        <v>#VALUE!</v>
      </c>
    </row>
    <row r="310" spans="12:16">
      <c r="L310" s="97" t="str">
        <f t="shared" si="25"/>
        <v>N/A</v>
      </c>
      <c r="M310" s="110" t="str">
        <f t="shared" si="26"/>
        <v xml:space="preserve"> </v>
      </c>
      <c r="N310" s="100" t="e">
        <f t="shared" si="27"/>
        <v>#VALUE!</v>
      </c>
      <c r="O310" s="101" t="e">
        <f t="shared" si="28"/>
        <v>#DIV/0!</v>
      </c>
      <c r="P310" s="102" t="e">
        <f t="shared" si="29"/>
        <v>#VALUE!</v>
      </c>
    </row>
    <row r="311" spans="12:16">
      <c r="L311" s="97" t="str">
        <f t="shared" si="25"/>
        <v>N/A</v>
      </c>
      <c r="M311" s="110" t="str">
        <f t="shared" si="26"/>
        <v xml:space="preserve"> </v>
      </c>
      <c r="N311" s="100" t="e">
        <f t="shared" si="27"/>
        <v>#VALUE!</v>
      </c>
      <c r="O311" s="101" t="e">
        <f t="shared" si="28"/>
        <v>#DIV/0!</v>
      </c>
      <c r="P311" s="102" t="e">
        <f t="shared" si="29"/>
        <v>#VALUE!</v>
      </c>
    </row>
    <row r="312" spans="12:16">
      <c r="L312" s="97" t="str">
        <f t="shared" si="25"/>
        <v>N/A</v>
      </c>
      <c r="M312" s="110" t="str">
        <f t="shared" si="26"/>
        <v xml:space="preserve"> </v>
      </c>
      <c r="N312" s="100" t="e">
        <f t="shared" si="27"/>
        <v>#VALUE!</v>
      </c>
      <c r="O312" s="101" t="e">
        <f t="shared" si="28"/>
        <v>#DIV/0!</v>
      </c>
      <c r="P312" s="102" t="e">
        <f t="shared" si="29"/>
        <v>#VALUE!</v>
      </c>
    </row>
    <row r="313" spans="12:16">
      <c r="L313" s="97" t="str">
        <f t="shared" si="25"/>
        <v>N/A</v>
      </c>
      <c r="M313" s="110" t="str">
        <f t="shared" si="26"/>
        <v xml:space="preserve"> </v>
      </c>
      <c r="N313" s="100" t="e">
        <f t="shared" si="27"/>
        <v>#VALUE!</v>
      </c>
      <c r="O313" s="101" t="e">
        <f t="shared" si="28"/>
        <v>#DIV/0!</v>
      </c>
      <c r="P313" s="102" t="e">
        <f t="shared" si="29"/>
        <v>#VALUE!</v>
      </c>
    </row>
    <row r="314" spans="12:16">
      <c r="L314" s="97" t="str">
        <f t="shared" si="25"/>
        <v>N/A</v>
      </c>
      <c r="M314" s="110" t="str">
        <f t="shared" si="26"/>
        <v xml:space="preserve"> </v>
      </c>
      <c r="N314" s="100" t="e">
        <f t="shared" si="27"/>
        <v>#VALUE!</v>
      </c>
      <c r="O314" s="101" t="e">
        <f t="shared" si="28"/>
        <v>#DIV/0!</v>
      </c>
      <c r="P314" s="102" t="e">
        <f t="shared" si="29"/>
        <v>#VALUE!</v>
      </c>
    </row>
    <row r="315" spans="12:16">
      <c r="L315" s="97" t="str">
        <f t="shared" si="25"/>
        <v>N/A</v>
      </c>
      <c r="M315" s="110" t="str">
        <f t="shared" si="26"/>
        <v xml:space="preserve"> </v>
      </c>
      <c r="N315" s="100" t="e">
        <f t="shared" si="27"/>
        <v>#VALUE!</v>
      </c>
      <c r="O315" s="101" t="e">
        <f t="shared" si="28"/>
        <v>#DIV/0!</v>
      </c>
      <c r="P315" s="102" t="e">
        <f t="shared" si="29"/>
        <v>#VALUE!</v>
      </c>
    </row>
    <row r="316" spans="12:16">
      <c r="L316" s="97" t="str">
        <f t="shared" si="25"/>
        <v>N/A</v>
      </c>
      <c r="M316" s="110" t="str">
        <f t="shared" si="26"/>
        <v xml:space="preserve"> </v>
      </c>
      <c r="N316" s="100" t="e">
        <f t="shared" si="27"/>
        <v>#VALUE!</v>
      </c>
      <c r="O316" s="101" t="e">
        <f t="shared" si="28"/>
        <v>#DIV/0!</v>
      </c>
      <c r="P316" s="102" t="e">
        <f t="shared" si="29"/>
        <v>#VALUE!</v>
      </c>
    </row>
    <row r="317" spans="12:16">
      <c r="L317" s="97" t="str">
        <f t="shared" si="25"/>
        <v>N/A</v>
      </c>
      <c r="M317" s="110" t="str">
        <f t="shared" si="26"/>
        <v xml:space="preserve"> </v>
      </c>
      <c r="N317" s="100" t="e">
        <f t="shared" si="27"/>
        <v>#VALUE!</v>
      </c>
      <c r="O317" s="101" t="e">
        <f t="shared" si="28"/>
        <v>#DIV/0!</v>
      </c>
      <c r="P317" s="102" t="e">
        <f t="shared" si="29"/>
        <v>#VALUE!</v>
      </c>
    </row>
    <row r="318" spans="12:16">
      <c r="L318" s="97" t="str">
        <f t="shared" si="25"/>
        <v>N/A</v>
      </c>
      <c r="M318" s="110" t="str">
        <f t="shared" si="26"/>
        <v xml:space="preserve"> </v>
      </c>
      <c r="N318" s="100" t="e">
        <f t="shared" si="27"/>
        <v>#VALUE!</v>
      </c>
      <c r="O318" s="101" t="e">
        <f t="shared" si="28"/>
        <v>#DIV/0!</v>
      </c>
      <c r="P318" s="102" t="e">
        <f t="shared" si="29"/>
        <v>#VALUE!</v>
      </c>
    </row>
    <row r="319" spans="12:16">
      <c r="L319" s="97" t="str">
        <f t="shared" si="25"/>
        <v>N/A</v>
      </c>
      <c r="M319" s="110" t="str">
        <f t="shared" si="26"/>
        <v xml:space="preserve"> </v>
      </c>
      <c r="N319" s="100" t="e">
        <f t="shared" si="27"/>
        <v>#VALUE!</v>
      </c>
      <c r="O319" s="101" t="e">
        <f t="shared" si="28"/>
        <v>#DIV/0!</v>
      </c>
      <c r="P319" s="102" t="e">
        <f t="shared" si="29"/>
        <v>#VALUE!</v>
      </c>
    </row>
    <row r="320" spans="12:16">
      <c r="L320" s="97" t="str">
        <f t="shared" si="25"/>
        <v>N/A</v>
      </c>
      <c r="M320" s="110" t="str">
        <f t="shared" si="26"/>
        <v xml:space="preserve"> </v>
      </c>
      <c r="N320" s="100" t="e">
        <f t="shared" si="27"/>
        <v>#VALUE!</v>
      </c>
      <c r="O320" s="101" t="e">
        <f t="shared" si="28"/>
        <v>#DIV/0!</v>
      </c>
      <c r="P320" s="102" t="e">
        <f t="shared" si="29"/>
        <v>#VALUE!</v>
      </c>
    </row>
    <row r="321" spans="12:16">
      <c r="L321" s="97" t="str">
        <f t="shared" si="25"/>
        <v>N/A</v>
      </c>
      <c r="M321" s="110" t="str">
        <f t="shared" si="26"/>
        <v xml:space="preserve"> </v>
      </c>
      <c r="N321" s="100" t="e">
        <f t="shared" si="27"/>
        <v>#VALUE!</v>
      </c>
      <c r="O321" s="101" t="e">
        <f t="shared" si="28"/>
        <v>#DIV/0!</v>
      </c>
      <c r="P321" s="102" t="e">
        <f t="shared" si="29"/>
        <v>#VALUE!</v>
      </c>
    </row>
    <row r="322" spans="12:16">
      <c r="L322" s="97" t="str">
        <f t="shared" si="25"/>
        <v>N/A</v>
      </c>
      <c r="M322" s="110" t="str">
        <f t="shared" si="26"/>
        <v xml:space="preserve"> </v>
      </c>
      <c r="N322" s="100" t="e">
        <f t="shared" si="27"/>
        <v>#VALUE!</v>
      </c>
      <c r="O322" s="101" t="e">
        <f t="shared" si="28"/>
        <v>#DIV/0!</v>
      </c>
      <c r="P322" s="102" t="e">
        <f t="shared" si="29"/>
        <v>#VALUE!</v>
      </c>
    </row>
    <row r="323" spans="12:16">
      <c r="L323" s="97" t="str">
        <f t="shared" si="25"/>
        <v>N/A</v>
      </c>
      <c r="M323" s="110" t="str">
        <f t="shared" si="26"/>
        <v xml:space="preserve"> </v>
      </c>
      <c r="N323" s="100" t="e">
        <f t="shared" si="27"/>
        <v>#VALUE!</v>
      </c>
      <c r="O323" s="101" t="e">
        <f t="shared" si="28"/>
        <v>#DIV/0!</v>
      </c>
      <c r="P323" s="102" t="e">
        <f t="shared" si="29"/>
        <v>#VALUE!</v>
      </c>
    </row>
    <row r="324" spans="12:16">
      <c r="L324" s="97" t="str">
        <f t="shared" si="25"/>
        <v>N/A</v>
      </c>
      <c r="M324" s="110" t="str">
        <f t="shared" si="26"/>
        <v xml:space="preserve"> </v>
      </c>
      <c r="N324" s="100" t="e">
        <f t="shared" si="27"/>
        <v>#VALUE!</v>
      </c>
      <c r="O324" s="101" t="e">
        <f t="shared" si="28"/>
        <v>#DIV/0!</v>
      </c>
      <c r="P324" s="102" t="e">
        <f t="shared" si="29"/>
        <v>#VALUE!</v>
      </c>
    </row>
    <row r="325" spans="12:16">
      <c r="L325" s="97" t="str">
        <f t="shared" si="25"/>
        <v>N/A</v>
      </c>
      <c r="M325" s="110" t="str">
        <f t="shared" si="26"/>
        <v xml:space="preserve"> </v>
      </c>
      <c r="N325" s="100" t="e">
        <f t="shared" si="27"/>
        <v>#VALUE!</v>
      </c>
      <c r="O325" s="101" t="e">
        <f t="shared" si="28"/>
        <v>#DIV/0!</v>
      </c>
      <c r="P325" s="102" t="e">
        <f t="shared" si="29"/>
        <v>#VALUE!</v>
      </c>
    </row>
    <row r="326" spans="12:16">
      <c r="L326" s="97" t="str">
        <f t="shared" si="25"/>
        <v>N/A</v>
      </c>
      <c r="M326" s="110" t="str">
        <f t="shared" si="26"/>
        <v xml:space="preserve"> </v>
      </c>
      <c r="N326" s="100" t="e">
        <f t="shared" si="27"/>
        <v>#VALUE!</v>
      </c>
      <c r="O326" s="101" t="e">
        <f t="shared" si="28"/>
        <v>#DIV/0!</v>
      </c>
      <c r="P326" s="102" t="e">
        <f t="shared" si="29"/>
        <v>#VALUE!</v>
      </c>
    </row>
    <row r="327" spans="12:16">
      <c r="L327" s="97" t="str">
        <f t="shared" ref="L327:L329" si="30">IF(K327="TA","$52.97",IF(K327="SIA","$52.26","N/A"))</f>
        <v>N/A</v>
      </c>
      <c r="M327" s="110" t="str">
        <f t="shared" si="26"/>
        <v xml:space="preserve"> </v>
      </c>
      <c r="N327" s="100" t="e">
        <f t="shared" si="27"/>
        <v>#VALUE!</v>
      </c>
      <c r="O327" s="101" t="e">
        <f t="shared" si="28"/>
        <v>#DIV/0!</v>
      </c>
      <c r="P327" s="102" t="e">
        <f t="shared" si="29"/>
        <v>#VALUE!</v>
      </c>
    </row>
    <row r="328" spans="12:16">
      <c r="L328" s="97" t="str">
        <f t="shared" si="30"/>
        <v>N/A</v>
      </c>
      <c r="M328" s="110" t="str">
        <f t="shared" si="26"/>
        <v xml:space="preserve"> </v>
      </c>
      <c r="N328" s="100" t="e">
        <f t="shared" si="27"/>
        <v>#VALUE!</v>
      </c>
      <c r="O328" s="101" t="e">
        <f t="shared" si="28"/>
        <v>#DIV/0!</v>
      </c>
      <c r="P328" s="102" t="e">
        <f t="shared" si="29"/>
        <v>#VALUE!</v>
      </c>
    </row>
    <row r="329" spans="12:16">
      <c r="L329" s="97" t="str">
        <f t="shared" si="30"/>
        <v>N/A</v>
      </c>
      <c r="M329" s="110" t="str">
        <f t="shared" si="26"/>
        <v xml:space="preserve"> </v>
      </c>
      <c r="N329" s="100" t="e">
        <f t="shared" si="27"/>
        <v>#VALUE!</v>
      </c>
      <c r="O329" s="101" t="e">
        <f t="shared" si="28"/>
        <v>#DIV/0!</v>
      </c>
      <c r="P329" s="102" t="e">
        <f t="shared" si="29"/>
        <v>#VALUE!</v>
      </c>
    </row>
  </sheetData>
  <sheetProtection algorithmName="SHA-512" hashValue="vlW546nGfG/RaxQtppAXDTXY5q2iRxb3UT3AgdKWce55LOdMWaf4ApIshpt1Ufo8bSYoUrY9Do2ExKyVlCINCw==" saltValue="431eO/s0R/BX0dUEea7lmA==" spinCount="100000" sheet="1" objects="1" scenarios="1"/>
  <autoFilter ref="A5:V5" xr:uid="{4D73FE4E-3892-45F3-B9D4-17CC8CD7AC23}">
    <sortState xmlns:xlrd2="http://schemas.microsoft.com/office/spreadsheetml/2017/richdata2" ref="A6:U429">
      <sortCondition ref="B5"/>
    </sortState>
  </autoFilter>
  <phoneticPr fontId="14" type="noConversion"/>
  <conditionalFormatting sqref="A2 J1:J2">
    <cfRule type="containsText" dxfId="24" priority="151" operator="containsText" text="Pending">
      <formula>NOT(ISERROR(SEARCH("Pending",A1)))</formula>
    </cfRule>
    <cfRule type="containsText" dxfId="23" priority="152" operator="containsText" text="Onlined">
      <formula>NOT(ISERROR(SEARCH("Onlined",A1)))</formula>
    </cfRule>
  </conditionalFormatting>
  <conditionalFormatting sqref="I1:I3">
    <cfRule type="cellIs" dxfId="22" priority="150" operator="greaterThan">
      <formula>52.96</formula>
    </cfRule>
  </conditionalFormatting>
  <conditionalFormatting sqref="A5:B5">
    <cfRule type="containsText" dxfId="21" priority="149" operator="containsText" text="onlin">
      <formula>NOT(ISERROR(SEARCH("onlin",A5)))</formula>
    </cfRule>
  </conditionalFormatting>
  <conditionalFormatting sqref="A5:B5">
    <cfRule type="containsText" dxfId="20" priority="147" operator="containsText" text="Pend">
      <formula>NOT(ISERROR(SEARCH("Pend",A5)))</formula>
    </cfRule>
  </conditionalFormatting>
  <conditionalFormatting sqref="K5:K1048576">
    <cfRule type="containsText" dxfId="19" priority="146" operator="containsText" text="SIA">
      <formula>NOT(ISERROR(SEARCH("SIA",K5)))</formula>
    </cfRule>
  </conditionalFormatting>
  <conditionalFormatting sqref="U5">
    <cfRule type="containsText" dxfId="18" priority="145" operator="containsText" text=" ">
      <formula>NOT(ISERROR(SEARCH(" ",U5)))</formula>
    </cfRule>
  </conditionalFormatting>
  <conditionalFormatting sqref="J1:J3 K5">
    <cfRule type="containsText" dxfId="17" priority="120" operator="containsText" text="SIA">
      <formula>NOT(ISERROR(SEARCH("SIA",J1)))</formula>
    </cfRule>
  </conditionalFormatting>
  <conditionalFormatting sqref="A2 J1:J2 A5:B6 A8:B1048576 B7 D7">
    <cfRule type="containsText" dxfId="16" priority="110" operator="containsText" text="online">
      <formula>NOT(ISERROR(SEARCH("online",A1)))</formula>
    </cfRule>
  </conditionalFormatting>
  <conditionalFormatting sqref="A4">
    <cfRule type="containsText" dxfId="15" priority="108" operator="containsText" text="Pending">
      <formula>NOT(ISERROR(SEARCH("Pending",A4)))</formula>
    </cfRule>
    <cfRule type="containsText" dxfId="14" priority="109" operator="containsText" text="Onlined">
      <formula>NOT(ISERROR(SEARCH("Onlined",A4)))</formula>
    </cfRule>
  </conditionalFormatting>
  <conditionalFormatting sqref="I4">
    <cfRule type="cellIs" dxfId="13" priority="107" operator="greaterThan">
      <formula>52.96</formula>
    </cfRule>
  </conditionalFormatting>
  <conditionalFormatting sqref="J4">
    <cfRule type="containsText" dxfId="12" priority="106" operator="containsText" text="SIA">
      <formula>NOT(ISERROR(SEARCH("SIA",J4)))</formula>
    </cfRule>
  </conditionalFormatting>
  <conditionalFormatting sqref="A4">
    <cfRule type="containsText" dxfId="11" priority="105" operator="containsText" text="online">
      <formula>NOT(ISERROR(SEARCH("online",A4)))</formula>
    </cfRule>
  </conditionalFormatting>
  <conditionalFormatting sqref="A2:A6 A8:A1048576 D7">
    <cfRule type="containsText" dxfId="10" priority="3" operator="containsText" text="Ready">
      <formula>NOT(ISERROR(SEARCH("Ready",A2)))</formula>
    </cfRule>
    <cfRule type="containsText" dxfId="9" priority="8" operator="containsText" text="pend">
      <formula>NOT(ISERROR(SEARCH("pend",A2)))</formula>
    </cfRule>
  </conditionalFormatting>
  <conditionalFormatting sqref="A1:A1048576">
    <cfRule type="containsText" dxfId="8" priority="2" operator="containsText" text="Processed">
      <formula>NOT(ISERROR(SEARCH("Processed",A1)))</formula>
    </cfRule>
    <cfRule type="containsText" dxfId="7" priority="1" operator="containsText" text="Processed">
      <formula>NOT(ISERROR(SEARCH("Processed",A1)))</formula>
    </cfRule>
  </conditionalFormatting>
  <dataValidations count="1">
    <dataValidation type="list" allowBlank="1" showInputMessage="1" showErrorMessage="1" sqref="K5:K1048576" xr:uid="{3E3211ED-3F46-42FE-A6E2-78E53FC770C5}">
      <formula1>$K$1:$K$2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EC070F0-01D9-4B96-BF5F-13C908F2AAD5}">
          <x14:formula1>
            <xm:f>Sheet1!$A$10:$A$13</xm:f>
          </x14:formula1>
          <xm:sqref>A6:A1048576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EFB66-263A-4EDF-AC02-D03878A1CE61}">
  <dimension ref="A1:R245"/>
  <sheetViews>
    <sheetView tabSelected="1" workbookViewId="0">
      <pane ySplit="4" topLeftCell="A5" activePane="bottomLeft" state="frozen"/>
      <selection pane="bottomLeft" activeCell="G13" sqref="G13"/>
    </sheetView>
  </sheetViews>
  <sheetFormatPr defaultColWidth="10.6640625" defaultRowHeight="14.4"/>
  <cols>
    <col min="1" max="1" width="7.33203125" style="110" bestFit="1" customWidth="1"/>
    <col min="2" max="2" width="10.6640625" style="110"/>
    <col min="3" max="3" width="10.6640625" style="125"/>
    <col min="4" max="4" width="12.33203125" style="125" bestFit="1" customWidth="1"/>
    <col min="5" max="6" width="10.6640625" style="110"/>
    <col min="7" max="7" width="20.44140625" style="110" bestFit="1" customWidth="1"/>
    <col min="8" max="8" width="6.33203125" style="125" customWidth="1"/>
    <col min="9" max="9" width="5" style="125" customWidth="1"/>
    <col min="10" max="10" width="11.33203125" style="34" customWidth="1"/>
    <col min="11" max="12" width="10.6640625" style="92" customWidth="1"/>
    <col min="13" max="13" width="10.6640625" style="39" customWidth="1"/>
    <col min="14" max="14" width="6" style="108" customWidth="1"/>
    <col min="15" max="15" width="6.33203125" style="108" customWidth="1"/>
    <col min="16" max="16" width="7" style="108" customWidth="1"/>
    <col min="17" max="17" width="5.5546875" style="108" customWidth="1"/>
    <col min="18" max="18" width="58.33203125" style="110" customWidth="1"/>
    <col min="19" max="16384" width="10.6640625" style="110"/>
  </cols>
  <sheetData>
    <row r="1" spans="1:18">
      <c r="A1" s="130" t="s">
        <v>143</v>
      </c>
      <c r="B1" s="131"/>
      <c r="C1" s="132"/>
      <c r="D1" s="131"/>
      <c r="F1" s="132"/>
      <c r="G1" s="131"/>
      <c r="H1" s="133"/>
      <c r="I1" s="116"/>
      <c r="K1" s="90"/>
      <c r="L1" s="90"/>
      <c r="M1" s="90"/>
      <c r="N1" s="103"/>
      <c r="O1" s="103"/>
      <c r="P1" s="103"/>
      <c r="Q1" s="103"/>
    </row>
    <row r="2" spans="1:18">
      <c r="A2" s="134" t="s">
        <v>144</v>
      </c>
      <c r="B2" s="135" t="s">
        <v>146</v>
      </c>
      <c r="C2" s="132"/>
      <c r="D2" s="131"/>
      <c r="F2" s="132"/>
      <c r="G2" s="131"/>
      <c r="H2" s="133"/>
      <c r="I2" s="116"/>
      <c r="K2" s="90"/>
      <c r="L2" s="90"/>
      <c r="M2" s="90"/>
      <c r="N2" s="103"/>
      <c r="O2" s="103"/>
      <c r="P2" s="103"/>
      <c r="Q2" s="103"/>
    </row>
    <row r="3" spans="1:18">
      <c r="A3" s="134" t="s">
        <v>145</v>
      </c>
      <c r="B3" s="135" t="s">
        <v>147</v>
      </c>
      <c r="C3" s="132"/>
      <c r="D3" s="131"/>
      <c r="F3" s="131"/>
      <c r="G3" s="131"/>
      <c r="I3" s="116"/>
      <c r="K3" s="90"/>
      <c r="L3" s="90"/>
      <c r="M3" s="90"/>
      <c r="N3" s="103"/>
      <c r="O3" s="103"/>
      <c r="P3" s="103"/>
      <c r="Q3" s="103"/>
    </row>
    <row r="4" spans="1:18" s="129" customFormat="1">
      <c r="A4" s="107" t="s">
        <v>119</v>
      </c>
      <c r="B4" s="107" t="s">
        <v>0</v>
      </c>
      <c r="C4" s="107" t="s">
        <v>1</v>
      </c>
      <c r="D4" s="107" t="s">
        <v>2</v>
      </c>
      <c r="E4" s="107" t="s">
        <v>38</v>
      </c>
      <c r="F4" s="107" t="s">
        <v>39</v>
      </c>
      <c r="G4" s="107" t="s">
        <v>98</v>
      </c>
      <c r="H4" s="107" t="s">
        <v>30</v>
      </c>
      <c r="I4" s="107" t="s">
        <v>25</v>
      </c>
      <c r="J4" s="93" t="s">
        <v>99</v>
      </c>
      <c r="K4" s="35" t="s">
        <v>37</v>
      </c>
      <c r="L4" s="35" t="s">
        <v>36</v>
      </c>
      <c r="M4" s="36" t="s">
        <v>100</v>
      </c>
      <c r="N4" s="105" t="s">
        <v>120</v>
      </c>
      <c r="O4" s="105" t="s">
        <v>22</v>
      </c>
      <c r="P4" s="105" t="s">
        <v>121</v>
      </c>
      <c r="Q4" s="105" t="s">
        <v>23</v>
      </c>
      <c r="R4" s="128" t="s">
        <v>29</v>
      </c>
    </row>
    <row r="5" spans="1:18">
      <c r="A5" s="136" t="s">
        <v>131</v>
      </c>
      <c r="B5" s="110">
        <v>1234567</v>
      </c>
      <c r="C5" s="125" t="s">
        <v>133</v>
      </c>
      <c r="D5" s="125" t="s">
        <v>134</v>
      </c>
      <c r="E5" s="123" t="s">
        <v>137</v>
      </c>
      <c r="F5" s="123" t="s">
        <v>138</v>
      </c>
      <c r="G5" s="110" t="s">
        <v>136</v>
      </c>
      <c r="H5" s="125">
        <v>4</v>
      </c>
      <c r="I5" s="125" t="s">
        <v>96</v>
      </c>
      <c r="J5" s="91" t="str">
        <f>IF(I5="SL1","$9,457.90",IF(I5="SL2","$10,121.77",IF(I5="SL3","$10,362.76",IF(I5="SL1-LT","$9,930.79",IF(I5="SL2-LT","$10,326.62",IF(I5="SL3-LT","$10,570.02",IF(I5="CI","$9276.01",IF(I5="1st-CI","$10,366.55","N/A"))))))))</f>
        <v>$10,366.55</v>
      </c>
      <c r="K5" s="37">
        <f t="shared" ref="K5:K30" si="0">J5/H5</f>
        <v>2591.6374999999998</v>
      </c>
      <c r="L5" s="38">
        <f t="shared" ref="L5:L50" si="1">IF(I5="SL1",230/H5,IF(I5="SL2",230/H5,IF(I5="SL3",230/H5,IF(I5="SL1-LT",230/H5,IF(I5="SL2-LT",230/H5,IF(I5="SL3-LT",230/H5,IF(I5="CI",240/H5,IF(I5="1st-CI",265/H5,"N/A"))))))))</f>
        <v>66.25</v>
      </c>
      <c r="M5" s="39" t="str">
        <f t="shared" ref="M5:M27" si="2">IF(I5="SL1","S1",IF(I5="SL2","S2",IF(I5="SL3","SC",IF(I5="SL1-LT","SD",IF(I5="SL2-LT","SH",IF(I5="SL3-LT","SI",IF(I5="CI","R4",IF(I5="1st-CI","R9","N/A"))))))))</f>
        <v>R9</v>
      </c>
      <c r="N5" s="108">
        <v>10233</v>
      </c>
      <c r="P5" s="108">
        <v>100335</v>
      </c>
    </row>
    <row r="6" spans="1:18">
      <c r="C6" s="126" t="s">
        <v>142</v>
      </c>
      <c r="D6" s="110"/>
      <c r="E6" s="127" t="s">
        <v>130</v>
      </c>
      <c r="F6" s="127" t="s">
        <v>130</v>
      </c>
      <c r="G6" s="127" t="s">
        <v>139</v>
      </c>
      <c r="H6" s="125">
        <v>4</v>
      </c>
      <c r="I6" s="125" t="s">
        <v>94</v>
      </c>
      <c r="J6" s="91" t="str">
        <f t="shared" ref="J6:J69" si="3">IF(I6="SL1","$9,457.90",IF(I6="SL2","$10,121.77",IF(I6="SL3","$10,362.76",IF(I6="SL1-LT","$9,930.79",IF(I6="SL2-LT","$10,326.62",IF(I6="SL3-LT","$10,570.02",IF(I6="CI","$9276.01",IF(I6="1st-CI","$10,366.55","N/A"))))))))</f>
        <v>$9276.01</v>
      </c>
      <c r="K6" s="37" t="e">
        <f>J6/G6</f>
        <v>#VALUE!</v>
      </c>
      <c r="L6" s="38" t="e">
        <f>IF(I6="SL1",230/G6,IF(I6="SL2",230/G6,IF(I6="SL3",230/G6,IF(I6="SL1-LT",230/G6,IF(I6="SL2-LT",230/G6,IF(I6="SL3-LT",230/G6,IF(I6="CI",240/G6,IF(I6="1st-CI",265/G6,"N/A"))))))))</f>
        <v>#VALUE!</v>
      </c>
      <c r="M6" s="39" t="str">
        <f t="shared" si="2"/>
        <v>R4</v>
      </c>
    </row>
    <row r="7" spans="1:18">
      <c r="J7" s="91" t="str">
        <f t="shared" si="3"/>
        <v>N/A</v>
      </c>
      <c r="K7" s="37" t="e">
        <f t="shared" si="0"/>
        <v>#VALUE!</v>
      </c>
      <c r="L7" s="38" t="str">
        <f t="shared" si="1"/>
        <v>N/A</v>
      </c>
      <c r="M7" s="39" t="str">
        <f t="shared" si="2"/>
        <v>N/A</v>
      </c>
    </row>
    <row r="8" spans="1:18">
      <c r="J8" s="91" t="str">
        <f t="shared" si="3"/>
        <v>N/A</v>
      </c>
      <c r="K8" s="37" t="e">
        <f t="shared" si="0"/>
        <v>#VALUE!</v>
      </c>
      <c r="L8" s="38" t="str">
        <f t="shared" si="1"/>
        <v>N/A</v>
      </c>
      <c r="M8" s="39" t="str">
        <f t="shared" si="2"/>
        <v>N/A</v>
      </c>
    </row>
    <row r="9" spans="1:18">
      <c r="J9" s="91" t="str">
        <f t="shared" si="3"/>
        <v>N/A</v>
      </c>
      <c r="K9" s="37" t="e">
        <f t="shared" si="0"/>
        <v>#VALUE!</v>
      </c>
      <c r="L9" s="38" t="str">
        <f t="shared" si="1"/>
        <v>N/A</v>
      </c>
      <c r="M9" s="39" t="str">
        <f t="shared" si="2"/>
        <v>N/A</v>
      </c>
    </row>
    <row r="10" spans="1:18">
      <c r="J10" s="91" t="str">
        <f t="shared" si="3"/>
        <v>N/A</v>
      </c>
      <c r="K10" s="37" t="e">
        <f t="shared" si="0"/>
        <v>#VALUE!</v>
      </c>
      <c r="L10" s="38" t="str">
        <f t="shared" si="1"/>
        <v>N/A</v>
      </c>
      <c r="M10" s="39" t="str">
        <f t="shared" si="2"/>
        <v>N/A</v>
      </c>
    </row>
    <row r="11" spans="1:18">
      <c r="J11" s="91" t="str">
        <f t="shared" si="3"/>
        <v>N/A</v>
      </c>
      <c r="K11" s="37" t="e">
        <f t="shared" si="0"/>
        <v>#VALUE!</v>
      </c>
      <c r="L11" s="38" t="str">
        <f t="shared" si="1"/>
        <v>N/A</v>
      </c>
      <c r="M11" s="39" t="str">
        <f t="shared" si="2"/>
        <v>N/A</v>
      </c>
    </row>
    <row r="12" spans="1:18">
      <c r="J12" s="91" t="str">
        <f t="shared" si="3"/>
        <v>N/A</v>
      </c>
      <c r="K12" s="37" t="e">
        <f t="shared" si="0"/>
        <v>#VALUE!</v>
      </c>
      <c r="L12" s="38" t="str">
        <f t="shared" si="1"/>
        <v>N/A</v>
      </c>
      <c r="M12" s="39" t="str">
        <f t="shared" si="2"/>
        <v>N/A</v>
      </c>
    </row>
    <row r="13" spans="1:18">
      <c r="J13" s="91" t="str">
        <f t="shared" si="3"/>
        <v>N/A</v>
      </c>
      <c r="K13" s="37" t="e">
        <f t="shared" si="0"/>
        <v>#VALUE!</v>
      </c>
      <c r="L13" s="38" t="str">
        <f t="shared" si="1"/>
        <v>N/A</v>
      </c>
      <c r="M13" s="39" t="str">
        <f t="shared" si="2"/>
        <v>N/A</v>
      </c>
    </row>
    <row r="14" spans="1:18">
      <c r="J14" s="91" t="str">
        <f t="shared" si="3"/>
        <v>N/A</v>
      </c>
      <c r="K14" s="37" t="e">
        <f t="shared" si="0"/>
        <v>#VALUE!</v>
      </c>
      <c r="L14" s="38" t="str">
        <f t="shared" si="1"/>
        <v>N/A</v>
      </c>
      <c r="M14" s="39" t="str">
        <f t="shared" si="2"/>
        <v>N/A</v>
      </c>
    </row>
    <row r="15" spans="1:18">
      <c r="J15" s="91" t="str">
        <f t="shared" si="3"/>
        <v>N/A</v>
      </c>
      <c r="K15" s="37" t="e">
        <f t="shared" si="0"/>
        <v>#VALUE!</v>
      </c>
      <c r="L15" s="38" t="str">
        <f t="shared" si="1"/>
        <v>N/A</v>
      </c>
      <c r="M15" s="39" t="str">
        <f t="shared" si="2"/>
        <v>N/A</v>
      </c>
    </row>
    <row r="16" spans="1:18">
      <c r="J16" s="91" t="str">
        <f t="shared" si="3"/>
        <v>N/A</v>
      </c>
      <c r="K16" s="37" t="e">
        <f t="shared" si="0"/>
        <v>#VALUE!</v>
      </c>
      <c r="L16" s="38" t="str">
        <f t="shared" si="1"/>
        <v>N/A</v>
      </c>
      <c r="M16" s="39" t="str">
        <f t="shared" si="2"/>
        <v>N/A</v>
      </c>
    </row>
    <row r="17" spans="10:13">
      <c r="J17" s="91" t="str">
        <f t="shared" si="3"/>
        <v>N/A</v>
      </c>
      <c r="K17" s="37" t="e">
        <f t="shared" si="0"/>
        <v>#VALUE!</v>
      </c>
      <c r="L17" s="38" t="str">
        <f t="shared" si="1"/>
        <v>N/A</v>
      </c>
      <c r="M17" s="39" t="str">
        <f t="shared" si="2"/>
        <v>N/A</v>
      </c>
    </row>
    <row r="18" spans="10:13">
      <c r="J18" s="91" t="str">
        <f t="shared" si="3"/>
        <v>N/A</v>
      </c>
      <c r="K18" s="37" t="e">
        <f t="shared" si="0"/>
        <v>#VALUE!</v>
      </c>
      <c r="L18" s="38" t="str">
        <f t="shared" si="1"/>
        <v>N/A</v>
      </c>
      <c r="M18" s="39" t="str">
        <f t="shared" si="2"/>
        <v>N/A</v>
      </c>
    </row>
    <row r="19" spans="10:13">
      <c r="J19" s="91" t="str">
        <f t="shared" si="3"/>
        <v>N/A</v>
      </c>
      <c r="K19" s="37" t="e">
        <f t="shared" si="0"/>
        <v>#VALUE!</v>
      </c>
      <c r="L19" s="38" t="str">
        <f t="shared" si="1"/>
        <v>N/A</v>
      </c>
      <c r="M19" s="39" t="str">
        <f t="shared" si="2"/>
        <v>N/A</v>
      </c>
    </row>
    <row r="20" spans="10:13">
      <c r="J20" s="91" t="str">
        <f t="shared" si="3"/>
        <v>N/A</v>
      </c>
      <c r="K20" s="37" t="e">
        <f t="shared" si="0"/>
        <v>#VALUE!</v>
      </c>
      <c r="L20" s="38" t="str">
        <f t="shared" si="1"/>
        <v>N/A</v>
      </c>
      <c r="M20" s="39" t="str">
        <f t="shared" si="2"/>
        <v>N/A</v>
      </c>
    </row>
    <row r="21" spans="10:13">
      <c r="J21" s="91" t="str">
        <f t="shared" si="3"/>
        <v>N/A</v>
      </c>
      <c r="K21" s="37" t="e">
        <f t="shared" si="0"/>
        <v>#VALUE!</v>
      </c>
      <c r="L21" s="38" t="str">
        <f t="shared" si="1"/>
        <v>N/A</v>
      </c>
      <c r="M21" s="39" t="str">
        <f t="shared" si="2"/>
        <v>N/A</v>
      </c>
    </row>
    <row r="22" spans="10:13">
      <c r="J22" s="91" t="str">
        <f t="shared" si="3"/>
        <v>N/A</v>
      </c>
      <c r="K22" s="37" t="e">
        <f t="shared" si="0"/>
        <v>#VALUE!</v>
      </c>
      <c r="L22" s="38" t="str">
        <f t="shared" si="1"/>
        <v>N/A</v>
      </c>
      <c r="M22" s="39" t="str">
        <f t="shared" si="2"/>
        <v>N/A</v>
      </c>
    </row>
    <row r="23" spans="10:13">
      <c r="J23" s="91" t="str">
        <f t="shared" si="3"/>
        <v>N/A</v>
      </c>
      <c r="K23" s="37" t="e">
        <f t="shared" si="0"/>
        <v>#VALUE!</v>
      </c>
      <c r="L23" s="38" t="str">
        <f t="shared" si="1"/>
        <v>N/A</v>
      </c>
      <c r="M23" s="39" t="str">
        <f t="shared" si="2"/>
        <v>N/A</v>
      </c>
    </row>
    <row r="24" spans="10:13">
      <c r="J24" s="91" t="str">
        <f t="shared" si="3"/>
        <v>N/A</v>
      </c>
      <c r="K24" s="37" t="e">
        <f t="shared" si="0"/>
        <v>#VALUE!</v>
      </c>
      <c r="L24" s="38" t="str">
        <f t="shared" si="1"/>
        <v>N/A</v>
      </c>
      <c r="M24" s="39" t="str">
        <f t="shared" si="2"/>
        <v>N/A</v>
      </c>
    </row>
    <row r="25" spans="10:13">
      <c r="J25" s="91" t="str">
        <f t="shared" si="3"/>
        <v>N/A</v>
      </c>
      <c r="K25" s="37" t="e">
        <f t="shared" si="0"/>
        <v>#VALUE!</v>
      </c>
      <c r="L25" s="38" t="str">
        <f t="shared" si="1"/>
        <v>N/A</v>
      </c>
      <c r="M25" s="39" t="str">
        <f t="shared" si="2"/>
        <v>N/A</v>
      </c>
    </row>
    <row r="26" spans="10:13">
      <c r="J26" s="91" t="str">
        <f t="shared" si="3"/>
        <v>N/A</v>
      </c>
      <c r="K26" s="37" t="e">
        <f t="shared" si="0"/>
        <v>#VALUE!</v>
      </c>
      <c r="L26" s="38" t="str">
        <f t="shared" si="1"/>
        <v>N/A</v>
      </c>
      <c r="M26" s="39" t="str">
        <f t="shared" si="2"/>
        <v>N/A</v>
      </c>
    </row>
    <row r="27" spans="10:13">
      <c r="J27" s="91" t="str">
        <f t="shared" si="3"/>
        <v>N/A</v>
      </c>
      <c r="K27" s="37" t="e">
        <f t="shared" si="0"/>
        <v>#VALUE!</v>
      </c>
      <c r="L27" s="38" t="str">
        <f t="shared" si="1"/>
        <v>N/A</v>
      </c>
      <c r="M27" s="39" t="str">
        <f t="shared" si="2"/>
        <v>N/A</v>
      </c>
    </row>
    <row r="28" spans="10:13">
      <c r="J28" s="91" t="str">
        <f t="shared" si="3"/>
        <v>N/A</v>
      </c>
      <c r="K28" s="37" t="e">
        <f t="shared" si="0"/>
        <v>#VALUE!</v>
      </c>
      <c r="L28" s="38" t="str">
        <f t="shared" si="1"/>
        <v>N/A</v>
      </c>
      <c r="M28" s="39" t="str">
        <f t="shared" ref="M28:M91" si="4">IF(I28="SL1","S1",IF(I28="SL2","S2",IF(I28="SL3","SC",IF(I28="SL1-LT","SD",IF(I28="SL2-LT","SH",IF(I28="SL3-LT","SI",IF(I28="CI","R4",IF(I28="1st-CI","R9","N/A"))))))))</f>
        <v>N/A</v>
      </c>
    </row>
    <row r="29" spans="10:13">
      <c r="J29" s="91" t="str">
        <f t="shared" si="3"/>
        <v>N/A</v>
      </c>
      <c r="K29" s="37" t="e">
        <f t="shared" si="0"/>
        <v>#VALUE!</v>
      </c>
      <c r="L29" s="38" t="str">
        <f t="shared" si="1"/>
        <v>N/A</v>
      </c>
      <c r="M29" s="39" t="str">
        <f t="shared" si="4"/>
        <v>N/A</v>
      </c>
    </row>
    <row r="30" spans="10:13">
      <c r="J30" s="91" t="str">
        <f t="shared" si="3"/>
        <v>N/A</v>
      </c>
      <c r="K30" s="37" t="e">
        <f t="shared" si="0"/>
        <v>#VALUE!</v>
      </c>
      <c r="L30" s="38" t="str">
        <f t="shared" si="1"/>
        <v>N/A</v>
      </c>
      <c r="M30" s="39" t="str">
        <f t="shared" si="4"/>
        <v>N/A</v>
      </c>
    </row>
    <row r="31" spans="10:13">
      <c r="J31" s="91" t="str">
        <f t="shared" si="3"/>
        <v>N/A</v>
      </c>
      <c r="K31" s="37" t="e">
        <f t="shared" ref="K31:K94" si="5">J31/H31</f>
        <v>#VALUE!</v>
      </c>
      <c r="L31" s="38" t="str">
        <f t="shared" si="1"/>
        <v>N/A</v>
      </c>
      <c r="M31" s="39" t="str">
        <f t="shared" si="4"/>
        <v>N/A</v>
      </c>
    </row>
    <row r="32" spans="10:13">
      <c r="J32" s="91" t="str">
        <f t="shared" si="3"/>
        <v>N/A</v>
      </c>
      <c r="K32" s="37" t="e">
        <f t="shared" si="5"/>
        <v>#VALUE!</v>
      </c>
      <c r="L32" s="38" t="str">
        <f t="shared" si="1"/>
        <v>N/A</v>
      </c>
      <c r="M32" s="39" t="str">
        <f t="shared" si="4"/>
        <v>N/A</v>
      </c>
    </row>
    <row r="33" spans="10:13">
      <c r="J33" s="91" t="str">
        <f t="shared" si="3"/>
        <v>N/A</v>
      </c>
      <c r="K33" s="37" t="e">
        <f t="shared" si="5"/>
        <v>#VALUE!</v>
      </c>
      <c r="L33" s="38" t="str">
        <f t="shared" si="1"/>
        <v>N/A</v>
      </c>
      <c r="M33" s="39" t="str">
        <f t="shared" si="4"/>
        <v>N/A</v>
      </c>
    </row>
    <row r="34" spans="10:13">
      <c r="J34" s="91" t="str">
        <f t="shared" si="3"/>
        <v>N/A</v>
      </c>
      <c r="K34" s="37" t="e">
        <f t="shared" si="5"/>
        <v>#VALUE!</v>
      </c>
      <c r="L34" s="38" t="str">
        <f t="shared" si="1"/>
        <v>N/A</v>
      </c>
      <c r="M34" s="39" t="str">
        <f t="shared" si="4"/>
        <v>N/A</v>
      </c>
    </row>
    <row r="35" spans="10:13">
      <c r="J35" s="91" t="str">
        <f t="shared" si="3"/>
        <v>N/A</v>
      </c>
      <c r="K35" s="37" t="e">
        <f t="shared" si="5"/>
        <v>#VALUE!</v>
      </c>
      <c r="L35" s="38" t="str">
        <f t="shared" si="1"/>
        <v>N/A</v>
      </c>
      <c r="M35" s="39" t="str">
        <f t="shared" si="4"/>
        <v>N/A</v>
      </c>
    </row>
    <row r="36" spans="10:13">
      <c r="J36" s="91" t="str">
        <f t="shared" si="3"/>
        <v>N/A</v>
      </c>
      <c r="K36" s="37" t="e">
        <f t="shared" si="5"/>
        <v>#VALUE!</v>
      </c>
      <c r="L36" s="38" t="str">
        <f t="shared" si="1"/>
        <v>N/A</v>
      </c>
      <c r="M36" s="39" t="str">
        <f t="shared" si="4"/>
        <v>N/A</v>
      </c>
    </row>
    <row r="37" spans="10:13">
      <c r="J37" s="91" t="str">
        <f t="shared" si="3"/>
        <v>N/A</v>
      </c>
      <c r="K37" s="37" t="e">
        <f t="shared" si="5"/>
        <v>#VALUE!</v>
      </c>
      <c r="L37" s="38" t="str">
        <f t="shared" si="1"/>
        <v>N/A</v>
      </c>
      <c r="M37" s="39" t="str">
        <f t="shared" si="4"/>
        <v>N/A</v>
      </c>
    </row>
    <row r="38" spans="10:13">
      <c r="J38" s="91" t="str">
        <f t="shared" si="3"/>
        <v>N/A</v>
      </c>
      <c r="K38" s="37" t="e">
        <f t="shared" si="5"/>
        <v>#VALUE!</v>
      </c>
      <c r="L38" s="38" t="str">
        <f t="shared" si="1"/>
        <v>N/A</v>
      </c>
      <c r="M38" s="39" t="str">
        <f t="shared" si="4"/>
        <v>N/A</v>
      </c>
    </row>
    <row r="39" spans="10:13">
      <c r="J39" s="91" t="str">
        <f t="shared" si="3"/>
        <v>N/A</v>
      </c>
      <c r="K39" s="37" t="e">
        <f t="shared" si="5"/>
        <v>#VALUE!</v>
      </c>
      <c r="L39" s="38" t="str">
        <f t="shared" si="1"/>
        <v>N/A</v>
      </c>
      <c r="M39" s="39" t="str">
        <f t="shared" si="4"/>
        <v>N/A</v>
      </c>
    </row>
    <row r="40" spans="10:13">
      <c r="J40" s="91" t="str">
        <f t="shared" si="3"/>
        <v>N/A</v>
      </c>
      <c r="K40" s="37" t="e">
        <f t="shared" si="5"/>
        <v>#VALUE!</v>
      </c>
      <c r="L40" s="38" t="str">
        <f t="shared" si="1"/>
        <v>N/A</v>
      </c>
      <c r="M40" s="39" t="str">
        <f t="shared" si="4"/>
        <v>N/A</v>
      </c>
    </row>
    <row r="41" spans="10:13">
      <c r="J41" s="91" t="str">
        <f t="shared" si="3"/>
        <v>N/A</v>
      </c>
      <c r="K41" s="37" t="e">
        <f t="shared" si="5"/>
        <v>#VALUE!</v>
      </c>
      <c r="L41" s="38" t="str">
        <f t="shared" si="1"/>
        <v>N/A</v>
      </c>
      <c r="M41" s="39" t="str">
        <f t="shared" si="4"/>
        <v>N/A</v>
      </c>
    </row>
    <row r="42" spans="10:13">
      <c r="J42" s="91" t="str">
        <f t="shared" si="3"/>
        <v>N/A</v>
      </c>
      <c r="K42" s="37" t="e">
        <f t="shared" si="5"/>
        <v>#VALUE!</v>
      </c>
      <c r="L42" s="38" t="str">
        <f t="shared" si="1"/>
        <v>N/A</v>
      </c>
      <c r="M42" s="39" t="str">
        <f t="shared" si="4"/>
        <v>N/A</v>
      </c>
    </row>
    <row r="43" spans="10:13">
      <c r="J43" s="91" t="str">
        <f t="shared" si="3"/>
        <v>N/A</v>
      </c>
      <c r="K43" s="37" t="e">
        <f t="shared" si="5"/>
        <v>#VALUE!</v>
      </c>
      <c r="L43" s="38" t="str">
        <f t="shared" si="1"/>
        <v>N/A</v>
      </c>
      <c r="M43" s="39" t="str">
        <f t="shared" si="4"/>
        <v>N/A</v>
      </c>
    </row>
    <row r="44" spans="10:13">
      <c r="J44" s="91" t="str">
        <f t="shared" si="3"/>
        <v>N/A</v>
      </c>
      <c r="K44" s="37" t="e">
        <f t="shared" si="5"/>
        <v>#VALUE!</v>
      </c>
      <c r="L44" s="38" t="str">
        <f t="shared" si="1"/>
        <v>N/A</v>
      </c>
      <c r="M44" s="39" t="str">
        <f t="shared" si="4"/>
        <v>N/A</v>
      </c>
    </row>
    <row r="45" spans="10:13">
      <c r="J45" s="91" t="str">
        <f t="shared" si="3"/>
        <v>N/A</v>
      </c>
      <c r="K45" s="37" t="e">
        <f t="shared" si="5"/>
        <v>#VALUE!</v>
      </c>
      <c r="L45" s="38" t="str">
        <f t="shared" si="1"/>
        <v>N/A</v>
      </c>
      <c r="M45" s="39" t="str">
        <f t="shared" si="4"/>
        <v>N/A</v>
      </c>
    </row>
    <row r="46" spans="10:13">
      <c r="J46" s="91" t="str">
        <f t="shared" si="3"/>
        <v>N/A</v>
      </c>
      <c r="K46" s="37" t="e">
        <f t="shared" si="5"/>
        <v>#VALUE!</v>
      </c>
      <c r="L46" s="38" t="str">
        <f t="shared" si="1"/>
        <v>N/A</v>
      </c>
      <c r="M46" s="39" t="str">
        <f t="shared" si="4"/>
        <v>N/A</v>
      </c>
    </row>
    <row r="47" spans="10:13">
      <c r="J47" s="91" t="str">
        <f t="shared" si="3"/>
        <v>N/A</v>
      </c>
      <c r="K47" s="37" t="e">
        <f t="shared" si="5"/>
        <v>#VALUE!</v>
      </c>
      <c r="L47" s="38" t="str">
        <f t="shared" si="1"/>
        <v>N/A</v>
      </c>
      <c r="M47" s="39" t="str">
        <f t="shared" si="4"/>
        <v>N/A</v>
      </c>
    </row>
    <row r="48" spans="10:13">
      <c r="J48" s="91" t="str">
        <f t="shared" si="3"/>
        <v>N/A</v>
      </c>
      <c r="K48" s="37" t="e">
        <f t="shared" si="5"/>
        <v>#VALUE!</v>
      </c>
      <c r="L48" s="38" t="str">
        <f t="shared" si="1"/>
        <v>N/A</v>
      </c>
      <c r="M48" s="39" t="str">
        <f t="shared" si="4"/>
        <v>N/A</v>
      </c>
    </row>
    <row r="49" spans="10:13">
      <c r="J49" s="91" t="str">
        <f t="shared" si="3"/>
        <v>N/A</v>
      </c>
      <c r="K49" s="37" t="e">
        <f t="shared" si="5"/>
        <v>#VALUE!</v>
      </c>
      <c r="L49" s="38" t="str">
        <f t="shared" si="1"/>
        <v>N/A</v>
      </c>
      <c r="M49" s="39" t="str">
        <f t="shared" si="4"/>
        <v>N/A</v>
      </c>
    </row>
    <row r="50" spans="10:13">
      <c r="J50" s="91" t="str">
        <f t="shared" si="3"/>
        <v>N/A</v>
      </c>
      <c r="K50" s="37" t="e">
        <f t="shared" si="5"/>
        <v>#VALUE!</v>
      </c>
      <c r="L50" s="38" t="str">
        <f t="shared" si="1"/>
        <v>N/A</v>
      </c>
      <c r="M50" s="39" t="str">
        <f t="shared" si="4"/>
        <v>N/A</v>
      </c>
    </row>
    <row r="51" spans="10:13">
      <c r="J51" s="91" t="str">
        <f t="shared" si="3"/>
        <v>N/A</v>
      </c>
      <c r="K51" s="37" t="e">
        <f t="shared" si="5"/>
        <v>#VALUE!</v>
      </c>
      <c r="L51" s="38" t="str">
        <f t="shared" ref="L51:L114" si="6">IF(I51="SL1",230/H51,IF(I51="SL2",230/H51,IF(I51="SL3",230/H51,IF(I51="SL1-LT",230/H51,IF(I51="SL2-LT",230/H51,IF(I51="SL3-LT",230/H51,IF(I51="CI",240/H51,IF(I51="1st-CI",265/H51,"N/A"))))))))</f>
        <v>N/A</v>
      </c>
      <c r="M51" s="39" t="str">
        <f t="shared" si="4"/>
        <v>N/A</v>
      </c>
    </row>
    <row r="52" spans="10:13">
      <c r="J52" s="91" t="str">
        <f t="shared" si="3"/>
        <v>N/A</v>
      </c>
      <c r="K52" s="37" t="e">
        <f t="shared" si="5"/>
        <v>#VALUE!</v>
      </c>
      <c r="L52" s="38" t="str">
        <f t="shared" si="6"/>
        <v>N/A</v>
      </c>
      <c r="M52" s="39" t="str">
        <f t="shared" si="4"/>
        <v>N/A</v>
      </c>
    </row>
    <row r="53" spans="10:13">
      <c r="J53" s="91" t="str">
        <f t="shared" si="3"/>
        <v>N/A</v>
      </c>
      <c r="K53" s="37" t="e">
        <f t="shared" si="5"/>
        <v>#VALUE!</v>
      </c>
      <c r="L53" s="38" t="str">
        <f t="shared" si="6"/>
        <v>N/A</v>
      </c>
      <c r="M53" s="39" t="str">
        <f t="shared" si="4"/>
        <v>N/A</v>
      </c>
    </row>
    <row r="54" spans="10:13">
      <c r="J54" s="91" t="str">
        <f t="shared" si="3"/>
        <v>N/A</v>
      </c>
      <c r="K54" s="37" t="e">
        <f t="shared" si="5"/>
        <v>#VALUE!</v>
      </c>
      <c r="L54" s="38" t="str">
        <f t="shared" si="6"/>
        <v>N/A</v>
      </c>
      <c r="M54" s="39" t="str">
        <f t="shared" si="4"/>
        <v>N/A</v>
      </c>
    </row>
    <row r="55" spans="10:13">
      <c r="J55" s="91" t="str">
        <f t="shared" si="3"/>
        <v>N/A</v>
      </c>
      <c r="K55" s="37" t="e">
        <f t="shared" si="5"/>
        <v>#VALUE!</v>
      </c>
      <c r="L55" s="38" t="str">
        <f t="shared" si="6"/>
        <v>N/A</v>
      </c>
      <c r="M55" s="39" t="str">
        <f t="shared" si="4"/>
        <v>N/A</v>
      </c>
    </row>
    <row r="56" spans="10:13">
      <c r="J56" s="91" t="str">
        <f t="shared" si="3"/>
        <v>N/A</v>
      </c>
      <c r="K56" s="37" t="e">
        <f t="shared" si="5"/>
        <v>#VALUE!</v>
      </c>
      <c r="L56" s="38" t="str">
        <f t="shared" si="6"/>
        <v>N/A</v>
      </c>
      <c r="M56" s="39" t="str">
        <f t="shared" si="4"/>
        <v>N/A</v>
      </c>
    </row>
    <row r="57" spans="10:13">
      <c r="J57" s="91" t="str">
        <f t="shared" si="3"/>
        <v>N/A</v>
      </c>
      <c r="K57" s="37" t="e">
        <f t="shared" si="5"/>
        <v>#VALUE!</v>
      </c>
      <c r="L57" s="38" t="str">
        <f t="shared" si="6"/>
        <v>N/A</v>
      </c>
      <c r="M57" s="39" t="str">
        <f t="shared" si="4"/>
        <v>N/A</v>
      </c>
    </row>
    <row r="58" spans="10:13">
      <c r="J58" s="91" t="str">
        <f t="shared" si="3"/>
        <v>N/A</v>
      </c>
      <c r="K58" s="37" t="e">
        <f t="shared" si="5"/>
        <v>#VALUE!</v>
      </c>
      <c r="L58" s="38" t="str">
        <f t="shared" si="6"/>
        <v>N/A</v>
      </c>
      <c r="M58" s="39" t="str">
        <f t="shared" si="4"/>
        <v>N/A</v>
      </c>
    </row>
    <row r="59" spans="10:13">
      <c r="J59" s="91" t="str">
        <f t="shared" si="3"/>
        <v>N/A</v>
      </c>
      <c r="K59" s="37" t="e">
        <f t="shared" si="5"/>
        <v>#VALUE!</v>
      </c>
      <c r="L59" s="38" t="str">
        <f t="shared" si="6"/>
        <v>N/A</v>
      </c>
      <c r="M59" s="39" t="str">
        <f t="shared" si="4"/>
        <v>N/A</v>
      </c>
    </row>
    <row r="60" spans="10:13">
      <c r="J60" s="91" t="str">
        <f t="shared" si="3"/>
        <v>N/A</v>
      </c>
      <c r="K60" s="37" t="e">
        <f t="shared" si="5"/>
        <v>#VALUE!</v>
      </c>
      <c r="L60" s="38" t="str">
        <f t="shared" si="6"/>
        <v>N/A</v>
      </c>
      <c r="M60" s="39" t="str">
        <f t="shared" si="4"/>
        <v>N/A</v>
      </c>
    </row>
    <row r="61" spans="10:13">
      <c r="J61" s="91" t="str">
        <f t="shared" si="3"/>
        <v>N/A</v>
      </c>
      <c r="K61" s="37" t="e">
        <f t="shared" si="5"/>
        <v>#VALUE!</v>
      </c>
      <c r="L61" s="38" t="str">
        <f t="shared" si="6"/>
        <v>N/A</v>
      </c>
      <c r="M61" s="39" t="str">
        <f t="shared" si="4"/>
        <v>N/A</v>
      </c>
    </row>
    <row r="62" spans="10:13">
      <c r="J62" s="91" t="str">
        <f t="shared" si="3"/>
        <v>N/A</v>
      </c>
      <c r="K62" s="37" t="e">
        <f t="shared" si="5"/>
        <v>#VALUE!</v>
      </c>
      <c r="L62" s="38" t="str">
        <f t="shared" si="6"/>
        <v>N/A</v>
      </c>
      <c r="M62" s="39" t="str">
        <f t="shared" si="4"/>
        <v>N/A</v>
      </c>
    </row>
    <row r="63" spans="10:13">
      <c r="J63" s="91" t="str">
        <f t="shared" si="3"/>
        <v>N/A</v>
      </c>
      <c r="K63" s="37" t="e">
        <f t="shared" si="5"/>
        <v>#VALUE!</v>
      </c>
      <c r="L63" s="38" t="str">
        <f t="shared" si="6"/>
        <v>N/A</v>
      </c>
      <c r="M63" s="39" t="str">
        <f t="shared" si="4"/>
        <v>N/A</v>
      </c>
    </row>
    <row r="64" spans="10:13">
      <c r="J64" s="91" t="str">
        <f t="shared" si="3"/>
        <v>N/A</v>
      </c>
      <c r="K64" s="37" t="e">
        <f t="shared" si="5"/>
        <v>#VALUE!</v>
      </c>
      <c r="L64" s="38" t="str">
        <f t="shared" si="6"/>
        <v>N/A</v>
      </c>
      <c r="M64" s="39" t="str">
        <f t="shared" si="4"/>
        <v>N/A</v>
      </c>
    </row>
    <row r="65" spans="10:13">
      <c r="J65" s="91" t="str">
        <f t="shared" si="3"/>
        <v>N/A</v>
      </c>
      <c r="K65" s="37" t="e">
        <f t="shared" si="5"/>
        <v>#VALUE!</v>
      </c>
      <c r="L65" s="38" t="str">
        <f t="shared" si="6"/>
        <v>N/A</v>
      </c>
      <c r="M65" s="39" t="str">
        <f t="shared" si="4"/>
        <v>N/A</v>
      </c>
    </row>
    <row r="66" spans="10:13">
      <c r="J66" s="91" t="str">
        <f t="shared" si="3"/>
        <v>N/A</v>
      </c>
      <c r="K66" s="37" t="e">
        <f t="shared" si="5"/>
        <v>#VALUE!</v>
      </c>
      <c r="L66" s="38" t="str">
        <f t="shared" si="6"/>
        <v>N/A</v>
      </c>
      <c r="M66" s="39" t="str">
        <f t="shared" si="4"/>
        <v>N/A</v>
      </c>
    </row>
    <row r="67" spans="10:13">
      <c r="J67" s="91" t="str">
        <f t="shared" si="3"/>
        <v>N/A</v>
      </c>
      <c r="K67" s="37" t="e">
        <f t="shared" si="5"/>
        <v>#VALUE!</v>
      </c>
      <c r="L67" s="38" t="str">
        <f t="shared" si="6"/>
        <v>N/A</v>
      </c>
      <c r="M67" s="39" t="str">
        <f t="shared" si="4"/>
        <v>N/A</v>
      </c>
    </row>
    <row r="68" spans="10:13">
      <c r="J68" s="91" t="str">
        <f t="shared" si="3"/>
        <v>N/A</v>
      </c>
      <c r="K68" s="37" t="e">
        <f t="shared" si="5"/>
        <v>#VALUE!</v>
      </c>
      <c r="L68" s="38" t="str">
        <f t="shared" si="6"/>
        <v>N/A</v>
      </c>
      <c r="M68" s="39" t="str">
        <f t="shared" si="4"/>
        <v>N/A</v>
      </c>
    </row>
    <row r="69" spans="10:13">
      <c r="J69" s="91" t="str">
        <f t="shared" si="3"/>
        <v>N/A</v>
      </c>
      <c r="K69" s="37" t="e">
        <f t="shared" si="5"/>
        <v>#VALUE!</v>
      </c>
      <c r="L69" s="38" t="str">
        <f t="shared" si="6"/>
        <v>N/A</v>
      </c>
      <c r="M69" s="39" t="str">
        <f t="shared" si="4"/>
        <v>N/A</v>
      </c>
    </row>
    <row r="70" spans="10:13">
      <c r="J70" s="91" t="str">
        <f t="shared" ref="J70:J133" si="7">IF(I70="SL1","$9,457.90",IF(I70="SL2","$10,121.77",IF(I70="SL3","$10,362.76",IF(I70="SL1-LT","$9,930.79",IF(I70="SL2-LT","$10,326.62",IF(I70="SL3-LT","$10,570.02",IF(I70="CI","$9276.01",IF(I70="1st-CI","$10,366.55","N/A"))))))))</f>
        <v>N/A</v>
      </c>
      <c r="K70" s="37" t="e">
        <f t="shared" si="5"/>
        <v>#VALUE!</v>
      </c>
      <c r="L70" s="38" t="str">
        <f t="shared" si="6"/>
        <v>N/A</v>
      </c>
      <c r="M70" s="39" t="str">
        <f t="shared" si="4"/>
        <v>N/A</v>
      </c>
    </row>
    <row r="71" spans="10:13">
      <c r="J71" s="91" t="str">
        <f t="shared" si="7"/>
        <v>N/A</v>
      </c>
      <c r="K71" s="37" t="e">
        <f t="shared" si="5"/>
        <v>#VALUE!</v>
      </c>
      <c r="L71" s="38" t="str">
        <f t="shared" si="6"/>
        <v>N/A</v>
      </c>
      <c r="M71" s="39" t="str">
        <f t="shared" si="4"/>
        <v>N/A</v>
      </c>
    </row>
    <row r="72" spans="10:13">
      <c r="J72" s="91" t="str">
        <f t="shared" si="7"/>
        <v>N/A</v>
      </c>
      <c r="K72" s="37" t="e">
        <f t="shared" si="5"/>
        <v>#VALUE!</v>
      </c>
      <c r="L72" s="38" t="str">
        <f t="shared" si="6"/>
        <v>N/A</v>
      </c>
      <c r="M72" s="39" t="str">
        <f t="shared" si="4"/>
        <v>N/A</v>
      </c>
    </row>
    <row r="73" spans="10:13">
      <c r="J73" s="91" t="str">
        <f t="shared" si="7"/>
        <v>N/A</v>
      </c>
      <c r="K73" s="37" t="e">
        <f t="shared" si="5"/>
        <v>#VALUE!</v>
      </c>
      <c r="L73" s="38" t="str">
        <f t="shared" si="6"/>
        <v>N/A</v>
      </c>
      <c r="M73" s="39" t="str">
        <f t="shared" si="4"/>
        <v>N/A</v>
      </c>
    </row>
    <row r="74" spans="10:13">
      <c r="J74" s="91" t="str">
        <f t="shared" si="7"/>
        <v>N/A</v>
      </c>
      <c r="K74" s="37" t="e">
        <f t="shared" si="5"/>
        <v>#VALUE!</v>
      </c>
      <c r="L74" s="38" t="str">
        <f t="shared" si="6"/>
        <v>N/A</v>
      </c>
      <c r="M74" s="39" t="str">
        <f t="shared" si="4"/>
        <v>N/A</v>
      </c>
    </row>
    <row r="75" spans="10:13">
      <c r="J75" s="91" t="str">
        <f t="shared" si="7"/>
        <v>N/A</v>
      </c>
      <c r="K75" s="37" t="e">
        <f t="shared" si="5"/>
        <v>#VALUE!</v>
      </c>
      <c r="L75" s="38" t="str">
        <f t="shared" si="6"/>
        <v>N/A</v>
      </c>
      <c r="M75" s="39" t="str">
        <f t="shared" si="4"/>
        <v>N/A</v>
      </c>
    </row>
    <row r="76" spans="10:13">
      <c r="J76" s="91" t="str">
        <f t="shared" si="7"/>
        <v>N/A</v>
      </c>
      <c r="K76" s="37" t="e">
        <f t="shared" si="5"/>
        <v>#VALUE!</v>
      </c>
      <c r="L76" s="38" t="str">
        <f t="shared" si="6"/>
        <v>N/A</v>
      </c>
      <c r="M76" s="39" t="str">
        <f t="shared" si="4"/>
        <v>N/A</v>
      </c>
    </row>
    <row r="77" spans="10:13">
      <c r="J77" s="91" t="str">
        <f t="shared" si="7"/>
        <v>N/A</v>
      </c>
      <c r="K77" s="37" t="e">
        <f t="shared" si="5"/>
        <v>#VALUE!</v>
      </c>
      <c r="L77" s="38" t="str">
        <f t="shared" si="6"/>
        <v>N/A</v>
      </c>
      <c r="M77" s="39" t="str">
        <f t="shared" si="4"/>
        <v>N/A</v>
      </c>
    </row>
    <row r="78" spans="10:13">
      <c r="J78" s="91" t="str">
        <f t="shared" si="7"/>
        <v>N/A</v>
      </c>
      <c r="K78" s="37" t="e">
        <f t="shared" si="5"/>
        <v>#VALUE!</v>
      </c>
      <c r="L78" s="38" t="str">
        <f t="shared" si="6"/>
        <v>N/A</v>
      </c>
      <c r="M78" s="39" t="str">
        <f t="shared" si="4"/>
        <v>N/A</v>
      </c>
    </row>
    <row r="79" spans="10:13">
      <c r="J79" s="91" t="str">
        <f t="shared" si="7"/>
        <v>N/A</v>
      </c>
      <c r="K79" s="37" t="e">
        <f t="shared" si="5"/>
        <v>#VALUE!</v>
      </c>
      <c r="L79" s="38" t="str">
        <f t="shared" si="6"/>
        <v>N/A</v>
      </c>
      <c r="M79" s="39" t="str">
        <f t="shared" si="4"/>
        <v>N/A</v>
      </c>
    </row>
    <row r="80" spans="10:13">
      <c r="J80" s="91" t="str">
        <f t="shared" si="7"/>
        <v>N/A</v>
      </c>
      <c r="K80" s="37" t="e">
        <f t="shared" si="5"/>
        <v>#VALUE!</v>
      </c>
      <c r="L80" s="38" t="str">
        <f t="shared" si="6"/>
        <v>N/A</v>
      </c>
      <c r="M80" s="39" t="str">
        <f t="shared" si="4"/>
        <v>N/A</v>
      </c>
    </row>
    <row r="81" spans="10:13">
      <c r="J81" s="91" t="str">
        <f t="shared" si="7"/>
        <v>N/A</v>
      </c>
      <c r="K81" s="37" t="e">
        <f t="shared" si="5"/>
        <v>#VALUE!</v>
      </c>
      <c r="L81" s="38" t="str">
        <f t="shared" si="6"/>
        <v>N/A</v>
      </c>
      <c r="M81" s="39" t="str">
        <f t="shared" si="4"/>
        <v>N/A</v>
      </c>
    </row>
    <row r="82" spans="10:13">
      <c r="J82" s="91" t="str">
        <f t="shared" si="7"/>
        <v>N/A</v>
      </c>
      <c r="K82" s="37" t="e">
        <f t="shared" si="5"/>
        <v>#VALUE!</v>
      </c>
      <c r="L82" s="38" t="str">
        <f t="shared" si="6"/>
        <v>N/A</v>
      </c>
      <c r="M82" s="39" t="str">
        <f t="shared" si="4"/>
        <v>N/A</v>
      </c>
    </row>
    <row r="83" spans="10:13">
      <c r="J83" s="91" t="str">
        <f t="shared" si="7"/>
        <v>N/A</v>
      </c>
      <c r="K83" s="37" t="e">
        <f t="shared" si="5"/>
        <v>#VALUE!</v>
      </c>
      <c r="L83" s="38" t="str">
        <f t="shared" si="6"/>
        <v>N/A</v>
      </c>
      <c r="M83" s="39" t="str">
        <f t="shared" si="4"/>
        <v>N/A</v>
      </c>
    </row>
    <row r="84" spans="10:13">
      <c r="J84" s="91" t="str">
        <f t="shared" si="7"/>
        <v>N/A</v>
      </c>
      <c r="K84" s="37" t="e">
        <f t="shared" si="5"/>
        <v>#VALUE!</v>
      </c>
      <c r="L84" s="38" t="str">
        <f t="shared" si="6"/>
        <v>N/A</v>
      </c>
      <c r="M84" s="39" t="str">
        <f t="shared" si="4"/>
        <v>N/A</v>
      </c>
    </row>
    <row r="85" spans="10:13">
      <c r="J85" s="91" t="str">
        <f t="shared" si="7"/>
        <v>N/A</v>
      </c>
      <c r="K85" s="37" t="e">
        <f t="shared" si="5"/>
        <v>#VALUE!</v>
      </c>
      <c r="L85" s="38" t="str">
        <f t="shared" si="6"/>
        <v>N/A</v>
      </c>
      <c r="M85" s="39" t="str">
        <f t="shared" si="4"/>
        <v>N/A</v>
      </c>
    </row>
    <row r="86" spans="10:13">
      <c r="J86" s="91" t="str">
        <f t="shared" si="7"/>
        <v>N/A</v>
      </c>
      <c r="K86" s="37" t="e">
        <f t="shared" si="5"/>
        <v>#VALUE!</v>
      </c>
      <c r="L86" s="38" t="str">
        <f t="shared" si="6"/>
        <v>N/A</v>
      </c>
      <c r="M86" s="39" t="str">
        <f t="shared" si="4"/>
        <v>N/A</v>
      </c>
    </row>
    <row r="87" spans="10:13">
      <c r="J87" s="91" t="str">
        <f t="shared" si="7"/>
        <v>N/A</v>
      </c>
      <c r="K87" s="37" t="e">
        <f t="shared" si="5"/>
        <v>#VALUE!</v>
      </c>
      <c r="L87" s="38" t="str">
        <f t="shared" si="6"/>
        <v>N/A</v>
      </c>
      <c r="M87" s="39" t="str">
        <f t="shared" si="4"/>
        <v>N/A</v>
      </c>
    </row>
    <row r="88" spans="10:13">
      <c r="J88" s="91" t="str">
        <f t="shared" si="7"/>
        <v>N/A</v>
      </c>
      <c r="K88" s="37" t="e">
        <f t="shared" si="5"/>
        <v>#VALUE!</v>
      </c>
      <c r="L88" s="38" t="str">
        <f t="shared" si="6"/>
        <v>N/A</v>
      </c>
      <c r="M88" s="39" t="str">
        <f t="shared" si="4"/>
        <v>N/A</v>
      </c>
    </row>
    <row r="89" spans="10:13">
      <c r="J89" s="91" t="str">
        <f t="shared" si="7"/>
        <v>N/A</v>
      </c>
      <c r="K89" s="37" t="e">
        <f t="shared" si="5"/>
        <v>#VALUE!</v>
      </c>
      <c r="L89" s="38" t="str">
        <f t="shared" si="6"/>
        <v>N/A</v>
      </c>
      <c r="M89" s="39" t="str">
        <f t="shared" si="4"/>
        <v>N/A</v>
      </c>
    </row>
    <row r="90" spans="10:13">
      <c r="J90" s="91" t="str">
        <f t="shared" si="7"/>
        <v>N/A</v>
      </c>
      <c r="K90" s="37" t="e">
        <f t="shared" si="5"/>
        <v>#VALUE!</v>
      </c>
      <c r="L90" s="38" t="str">
        <f t="shared" si="6"/>
        <v>N/A</v>
      </c>
      <c r="M90" s="39" t="str">
        <f t="shared" si="4"/>
        <v>N/A</v>
      </c>
    </row>
    <row r="91" spans="10:13">
      <c r="J91" s="91" t="str">
        <f t="shared" si="7"/>
        <v>N/A</v>
      </c>
      <c r="K91" s="37" t="e">
        <f t="shared" si="5"/>
        <v>#VALUE!</v>
      </c>
      <c r="L91" s="38" t="str">
        <f t="shared" si="6"/>
        <v>N/A</v>
      </c>
      <c r="M91" s="39" t="str">
        <f t="shared" si="4"/>
        <v>N/A</v>
      </c>
    </row>
    <row r="92" spans="10:13">
      <c r="J92" s="91" t="str">
        <f t="shared" si="7"/>
        <v>N/A</v>
      </c>
      <c r="K92" s="37" t="e">
        <f t="shared" si="5"/>
        <v>#VALUE!</v>
      </c>
      <c r="L92" s="38" t="str">
        <f t="shared" si="6"/>
        <v>N/A</v>
      </c>
      <c r="M92" s="39" t="str">
        <f t="shared" ref="M92:M155" si="8">IF(I92="SL1","S1",IF(I92="SL2","S2",IF(I92="SL3","SC",IF(I92="SL1-LT","SD",IF(I92="SL2-LT","SH",IF(I92="SL3-LT","SI",IF(I92="CI","R4",IF(I92="1st-CI","R9","N/A"))))))))</f>
        <v>N/A</v>
      </c>
    </row>
    <row r="93" spans="10:13">
      <c r="J93" s="91" t="str">
        <f t="shared" si="7"/>
        <v>N/A</v>
      </c>
      <c r="K93" s="37" t="e">
        <f t="shared" si="5"/>
        <v>#VALUE!</v>
      </c>
      <c r="L93" s="38" t="str">
        <f t="shared" si="6"/>
        <v>N/A</v>
      </c>
      <c r="M93" s="39" t="str">
        <f t="shared" si="8"/>
        <v>N/A</v>
      </c>
    </row>
    <row r="94" spans="10:13">
      <c r="J94" s="91" t="str">
        <f t="shared" si="7"/>
        <v>N/A</v>
      </c>
      <c r="K94" s="37" t="e">
        <f t="shared" si="5"/>
        <v>#VALUE!</v>
      </c>
      <c r="L94" s="38" t="str">
        <f t="shared" si="6"/>
        <v>N/A</v>
      </c>
      <c r="M94" s="39" t="str">
        <f t="shared" si="8"/>
        <v>N/A</v>
      </c>
    </row>
    <row r="95" spans="10:13">
      <c r="J95" s="91" t="str">
        <f t="shared" si="7"/>
        <v>N/A</v>
      </c>
      <c r="K95" s="37" t="e">
        <f t="shared" ref="K95:K158" si="9">J95/H95</f>
        <v>#VALUE!</v>
      </c>
      <c r="L95" s="38" t="str">
        <f t="shared" si="6"/>
        <v>N/A</v>
      </c>
      <c r="M95" s="39" t="str">
        <f t="shared" si="8"/>
        <v>N/A</v>
      </c>
    </row>
    <row r="96" spans="10:13">
      <c r="J96" s="91" t="str">
        <f t="shared" si="7"/>
        <v>N/A</v>
      </c>
      <c r="K96" s="37" t="e">
        <f t="shared" si="9"/>
        <v>#VALUE!</v>
      </c>
      <c r="L96" s="38" t="str">
        <f t="shared" si="6"/>
        <v>N/A</v>
      </c>
      <c r="M96" s="39" t="str">
        <f t="shared" si="8"/>
        <v>N/A</v>
      </c>
    </row>
    <row r="97" spans="10:13">
      <c r="J97" s="91" t="str">
        <f t="shared" si="7"/>
        <v>N/A</v>
      </c>
      <c r="K97" s="37" t="e">
        <f t="shared" si="9"/>
        <v>#VALUE!</v>
      </c>
      <c r="L97" s="38" t="str">
        <f t="shared" si="6"/>
        <v>N/A</v>
      </c>
      <c r="M97" s="39" t="str">
        <f t="shared" si="8"/>
        <v>N/A</v>
      </c>
    </row>
    <row r="98" spans="10:13">
      <c r="J98" s="91" t="str">
        <f t="shared" si="7"/>
        <v>N/A</v>
      </c>
      <c r="K98" s="37" t="e">
        <f t="shared" si="9"/>
        <v>#VALUE!</v>
      </c>
      <c r="L98" s="38" t="str">
        <f t="shared" si="6"/>
        <v>N/A</v>
      </c>
      <c r="M98" s="39" t="str">
        <f t="shared" si="8"/>
        <v>N/A</v>
      </c>
    </row>
    <row r="99" spans="10:13">
      <c r="J99" s="91" t="str">
        <f t="shared" si="7"/>
        <v>N/A</v>
      </c>
      <c r="K99" s="37" t="e">
        <f t="shared" si="9"/>
        <v>#VALUE!</v>
      </c>
      <c r="L99" s="38" t="str">
        <f t="shared" si="6"/>
        <v>N/A</v>
      </c>
      <c r="M99" s="39" t="str">
        <f t="shared" si="8"/>
        <v>N/A</v>
      </c>
    </row>
    <row r="100" spans="10:13">
      <c r="J100" s="91" t="str">
        <f t="shared" si="7"/>
        <v>N/A</v>
      </c>
      <c r="K100" s="37" t="e">
        <f t="shared" si="9"/>
        <v>#VALUE!</v>
      </c>
      <c r="L100" s="38" t="str">
        <f t="shared" si="6"/>
        <v>N/A</v>
      </c>
      <c r="M100" s="39" t="str">
        <f t="shared" si="8"/>
        <v>N/A</v>
      </c>
    </row>
    <row r="101" spans="10:13">
      <c r="J101" s="91" t="str">
        <f t="shared" si="7"/>
        <v>N/A</v>
      </c>
      <c r="K101" s="37" t="e">
        <f t="shared" si="9"/>
        <v>#VALUE!</v>
      </c>
      <c r="L101" s="38" t="str">
        <f t="shared" si="6"/>
        <v>N/A</v>
      </c>
      <c r="M101" s="39" t="str">
        <f t="shared" si="8"/>
        <v>N/A</v>
      </c>
    </row>
    <row r="102" spans="10:13">
      <c r="J102" s="91" t="str">
        <f t="shared" si="7"/>
        <v>N/A</v>
      </c>
      <c r="K102" s="37" t="e">
        <f t="shared" si="9"/>
        <v>#VALUE!</v>
      </c>
      <c r="L102" s="38" t="str">
        <f t="shared" si="6"/>
        <v>N/A</v>
      </c>
      <c r="M102" s="39" t="str">
        <f t="shared" si="8"/>
        <v>N/A</v>
      </c>
    </row>
    <row r="103" spans="10:13">
      <c r="J103" s="91" t="str">
        <f t="shared" si="7"/>
        <v>N/A</v>
      </c>
      <c r="K103" s="37" t="e">
        <f t="shared" si="9"/>
        <v>#VALUE!</v>
      </c>
      <c r="L103" s="38" t="str">
        <f t="shared" si="6"/>
        <v>N/A</v>
      </c>
      <c r="M103" s="39" t="str">
        <f t="shared" si="8"/>
        <v>N/A</v>
      </c>
    </row>
    <row r="104" spans="10:13">
      <c r="J104" s="91" t="str">
        <f t="shared" si="7"/>
        <v>N/A</v>
      </c>
      <c r="K104" s="37" t="e">
        <f t="shared" si="9"/>
        <v>#VALUE!</v>
      </c>
      <c r="L104" s="38" t="str">
        <f t="shared" si="6"/>
        <v>N/A</v>
      </c>
      <c r="M104" s="39" t="str">
        <f t="shared" si="8"/>
        <v>N/A</v>
      </c>
    </row>
    <row r="105" spans="10:13">
      <c r="J105" s="91" t="str">
        <f t="shared" si="7"/>
        <v>N/A</v>
      </c>
      <c r="K105" s="37" t="e">
        <f t="shared" si="9"/>
        <v>#VALUE!</v>
      </c>
      <c r="L105" s="38" t="str">
        <f t="shared" si="6"/>
        <v>N/A</v>
      </c>
      <c r="M105" s="39" t="str">
        <f t="shared" si="8"/>
        <v>N/A</v>
      </c>
    </row>
    <row r="106" spans="10:13">
      <c r="J106" s="91" t="str">
        <f t="shared" si="7"/>
        <v>N/A</v>
      </c>
      <c r="K106" s="37" t="e">
        <f t="shared" si="9"/>
        <v>#VALUE!</v>
      </c>
      <c r="L106" s="38" t="str">
        <f t="shared" si="6"/>
        <v>N/A</v>
      </c>
      <c r="M106" s="39" t="str">
        <f t="shared" si="8"/>
        <v>N/A</v>
      </c>
    </row>
    <row r="107" spans="10:13">
      <c r="J107" s="91" t="str">
        <f t="shared" si="7"/>
        <v>N/A</v>
      </c>
      <c r="K107" s="37" t="e">
        <f t="shared" si="9"/>
        <v>#VALUE!</v>
      </c>
      <c r="L107" s="38" t="str">
        <f t="shared" si="6"/>
        <v>N/A</v>
      </c>
      <c r="M107" s="39" t="str">
        <f t="shared" si="8"/>
        <v>N/A</v>
      </c>
    </row>
    <row r="108" spans="10:13">
      <c r="J108" s="91" t="str">
        <f t="shared" si="7"/>
        <v>N/A</v>
      </c>
      <c r="K108" s="37" t="e">
        <f t="shared" si="9"/>
        <v>#VALUE!</v>
      </c>
      <c r="L108" s="38" t="str">
        <f t="shared" si="6"/>
        <v>N/A</v>
      </c>
      <c r="M108" s="39" t="str">
        <f t="shared" si="8"/>
        <v>N/A</v>
      </c>
    </row>
    <row r="109" spans="10:13">
      <c r="J109" s="91" t="str">
        <f t="shared" si="7"/>
        <v>N/A</v>
      </c>
      <c r="K109" s="37" t="e">
        <f t="shared" si="9"/>
        <v>#VALUE!</v>
      </c>
      <c r="L109" s="38" t="str">
        <f t="shared" si="6"/>
        <v>N/A</v>
      </c>
      <c r="M109" s="39" t="str">
        <f t="shared" si="8"/>
        <v>N/A</v>
      </c>
    </row>
    <row r="110" spans="10:13">
      <c r="J110" s="91" t="str">
        <f t="shared" si="7"/>
        <v>N/A</v>
      </c>
      <c r="K110" s="37" t="e">
        <f t="shared" si="9"/>
        <v>#VALUE!</v>
      </c>
      <c r="L110" s="38" t="str">
        <f t="shared" si="6"/>
        <v>N/A</v>
      </c>
      <c r="M110" s="39" t="str">
        <f t="shared" si="8"/>
        <v>N/A</v>
      </c>
    </row>
    <row r="111" spans="10:13">
      <c r="J111" s="91" t="str">
        <f t="shared" si="7"/>
        <v>N/A</v>
      </c>
      <c r="K111" s="37" t="e">
        <f t="shared" si="9"/>
        <v>#VALUE!</v>
      </c>
      <c r="L111" s="38" t="str">
        <f t="shared" si="6"/>
        <v>N/A</v>
      </c>
      <c r="M111" s="39" t="str">
        <f t="shared" si="8"/>
        <v>N/A</v>
      </c>
    </row>
    <row r="112" spans="10:13">
      <c r="J112" s="91" t="str">
        <f t="shared" si="7"/>
        <v>N/A</v>
      </c>
      <c r="K112" s="37" t="e">
        <f t="shared" si="9"/>
        <v>#VALUE!</v>
      </c>
      <c r="L112" s="38" t="str">
        <f t="shared" si="6"/>
        <v>N/A</v>
      </c>
      <c r="M112" s="39" t="str">
        <f t="shared" si="8"/>
        <v>N/A</v>
      </c>
    </row>
    <row r="113" spans="10:13">
      <c r="J113" s="91" t="str">
        <f t="shared" si="7"/>
        <v>N/A</v>
      </c>
      <c r="K113" s="37" t="e">
        <f t="shared" si="9"/>
        <v>#VALUE!</v>
      </c>
      <c r="L113" s="38" t="str">
        <f t="shared" si="6"/>
        <v>N/A</v>
      </c>
      <c r="M113" s="39" t="str">
        <f t="shared" si="8"/>
        <v>N/A</v>
      </c>
    </row>
    <row r="114" spans="10:13">
      <c r="J114" s="91" t="str">
        <f t="shared" si="7"/>
        <v>N/A</v>
      </c>
      <c r="K114" s="37" t="e">
        <f t="shared" si="9"/>
        <v>#VALUE!</v>
      </c>
      <c r="L114" s="38" t="str">
        <f t="shared" si="6"/>
        <v>N/A</v>
      </c>
      <c r="M114" s="39" t="str">
        <f t="shared" si="8"/>
        <v>N/A</v>
      </c>
    </row>
    <row r="115" spans="10:13">
      <c r="J115" s="91" t="str">
        <f t="shared" si="7"/>
        <v>N/A</v>
      </c>
      <c r="K115" s="37" t="e">
        <f t="shared" si="9"/>
        <v>#VALUE!</v>
      </c>
      <c r="L115" s="38" t="str">
        <f t="shared" ref="L115:L178" si="10">IF(I115="SL1",230/H115,IF(I115="SL2",230/H115,IF(I115="SL3",230/H115,IF(I115="SL1-LT",230/H115,IF(I115="SL2-LT",230/H115,IF(I115="SL3-LT",230/H115,IF(I115="CI",240/H115,IF(I115="1st-CI",265/H115,"N/A"))))))))</f>
        <v>N/A</v>
      </c>
      <c r="M115" s="39" t="str">
        <f t="shared" si="8"/>
        <v>N/A</v>
      </c>
    </row>
    <row r="116" spans="10:13">
      <c r="J116" s="91" t="str">
        <f t="shared" si="7"/>
        <v>N/A</v>
      </c>
      <c r="K116" s="37" t="e">
        <f t="shared" si="9"/>
        <v>#VALUE!</v>
      </c>
      <c r="L116" s="38" t="str">
        <f t="shared" si="10"/>
        <v>N/A</v>
      </c>
      <c r="M116" s="39" t="str">
        <f t="shared" si="8"/>
        <v>N/A</v>
      </c>
    </row>
    <row r="117" spans="10:13">
      <c r="J117" s="91" t="str">
        <f t="shared" si="7"/>
        <v>N/A</v>
      </c>
      <c r="K117" s="37" t="e">
        <f t="shared" si="9"/>
        <v>#VALUE!</v>
      </c>
      <c r="L117" s="38" t="str">
        <f t="shared" si="10"/>
        <v>N/A</v>
      </c>
      <c r="M117" s="39" t="str">
        <f t="shared" si="8"/>
        <v>N/A</v>
      </c>
    </row>
    <row r="118" spans="10:13">
      <c r="J118" s="91" t="str">
        <f t="shared" si="7"/>
        <v>N/A</v>
      </c>
      <c r="K118" s="37" t="e">
        <f t="shared" si="9"/>
        <v>#VALUE!</v>
      </c>
      <c r="L118" s="38" t="str">
        <f t="shared" si="10"/>
        <v>N/A</v>
      </c>
      <c r="M118" s="39" t="str">
        <f t="shared" si="8"/>
        <v>N/A</v>
      </c>
    </row>
    <row r="119" spans="10:13">
      <c r="J119" s="91" t="str">
        <f t="shared" si="7"/>
        <v>N/A</v>
      </c>
      <c r="K119" s="37" t="e">
        <f t="shared" si="9"/>
        <v>#VALUE!</v>
      </c>
      <c r="L119" s="38" t="str">
        <f t="shared" si="10"/>
        <v>N/A</v>
      </c>
      <c r="M119" s="39" t="str">
        <f t="shared" si="8"/>
        <v>N/A</v>
      </c>
    </row>
    <row r="120" spans="10:13">
      <c r="J120" s="91" t="str">
        <f t="shared" si="7"/>
        <v>N/A</v>
      </c>
      <c r="K120" s="37" t="e">
        <f t="shared" si="9"/>
        <v>#VALUE!</v>
      </c>
      <c r="L120" s="38" t="str">
        <f t="shared" si="10"/>
        <v>N/A</v>
      </c>
      <c r="M120" s="39" t="str">
        <f t="shared" si="8"/>
        <v>N/A</v>
      </c>
    </row>
    <row r="121" spans="10:13">
      <c r="J121" s="91" t="str">
        <f t="shared" si="7"/>
        <v>N/A</v>
      </c>
      <c r="K121" s="37" t="e">
        <f t="shared" si="9"/>
        <v>#VALUE!</v>
      </c>
      <c r="L121" s="38" t="str">
        <f t="shared" si="10"/>
        <v>N/A</v>
      </c>
      <c r="M121" s="39" t="str">
        <f t="shared" si="8"/>
        <v>N/A</v>
      </c>
    </row>
    <row r="122" spans="10:13">
      <c r="J122" s="91" t="str">
        <f t="shared" si="7"/>
        <v>N/A</v>
      </c>
      <c r="K122" s="37" t="e">
        <f t="shared" si="9"/>
        <v>#VALUE!</v>
      </c>
      <c r="L122" s="38" t="str">
        <f t="shared" si="10"/>
        <v>N/A</v>
      </c>
      <c r="M122" s="39" t="str">
        <f t="shared" si="8"/>
        <v>N/A</v>
      </c>
    </row>
    <row r="123" spans="10:13">
      <c r="J123" s="91" t="str">
        <f t="shared" si="7"/>
        <v>N/A</v>
      </c>
      <c r="K123" s="37" t="e">
        <f t="shared" si="9"/>
        <v>#VALUE!</v>
      </c>
      <c r="L123" s="38" t="str">
        <f t="shared" si="10"/>
        <v>N/A</v>
      </c>
      <c r="M123" s="39" t="str">
        <f t="shared" si="8"/>
        <v>N/A</v>
      </c>
    </row>
    <row r="124" spans="10:13">
      <c r="J124" s="91" t="str">
        <f t="shared" si="7"/>
        <v>N/A</v>
      </c>
      <c r="K124" s="37" t="e">
        <f t="shared" si="9"/>
        <v>#VALUE!</v>
      </c>
      <c r="L124" s="38" t="str">
        <f t="shared" si="10"/>
        <v>N/A</v>
      </c>
      <c r="M124" s="39" t="str">
        <f t="shared" si="8"/>
        <v>N/A</v>
      </c>
    </row>
    <row r="125" spans="10:13">
      <c r="J125" s="91" t="str">
        <f t="shared" si="7"/>
        <v>N/A</v>
      </c>
      <c r="K125" s="37" t="e">
        <f t="shared" si="9"/>
        <v>#VALUE!</v>
      </c>
      <c r="L125" s="38" t="str">
        <f t="shared" si="10"/>
        <v>N/A</v>
      </c>
      <c r="M125" s="39" t="str">
        <f t="shared" si="8"/>
        <v>N/A</v>
      </c>
    </row>
    <row r="126" spans="10:13">
      <c r="J126" s="91" t="str">
        <f t="shared" si="7"/>
        <v>N/A</v>
      </c>
      <c r="K126" s="37" t="e">
        <f t="shared" si="9"/>
        <v>#VALUE!</v>
      </c>
      <c r="L126" s="38" t="str">
        <f t="shared" si="10"/>
        <v>N/A</v>
      </c>
      <c r="M126" s="39" t="str">
        <f t="shared" si="8"/>
        <v>N/A</v>
      </c>
    </row>
    <row r="127" spans="10:13">
      <c r="J127" s="91" t="str">
        <f t="shared" si="7"/>
        <v>N/A</v>
      </c>
      <c r="K127" s="37" t="e">
        <f t="shared" si="9"/>
        <v>#VALUE!</v>
      </c>
      <c r="L127" s="38" t="str">
        <f t="shared" si="10"/>
        <v>N/A</v>
      </c>
      <c r="M127" s="39" t="str">
        <f t="shared" si="8"/>
        <v>N/A</v>
      </c>
    </row>
    <row r="128" spans="10:13">
      <c r="J128" s="91" t="str">
        <f t="shared" si="7"/>
        <v>N/A</v>
      </c>
      <c r="K128" s="37" t="e">
        <f t="shared" si="9"/>
        <v>#VALUE!</v>
      </c>
      <c r="L128" s="38" t="str">
        <f t="shared" si="10"/>
        <v>N/A</v>
      </c>
      <c r="M128" s="39" t="str">
        <f t="shared" si="8"/>
        <v>N/A</v>
      </c>
    </row>
    <row r="129" spans="10:13">
      <c r="J129" s="91" t="str">
        <f t="shared" si="7"/>
        <v>N/A</v>
      </c>
      <c r="K129" s="37" t="e">
        <f t="shared" si="9"/>
        <v>#VALUE!</v>
      </c>
      <c r="L129" s="38" t="str">
        <f t="shared" si="10"/>
        <v>N/A</v>
      </c>
      <c r="M129" s="39" t="str">
        <f t="shared" si="8"/>
        <v>N/A</v>
      </c>
    </row>
    <row r="130" spans="10:13">
      <c r="J130" s="91" t="str">
        <f t="shared" si="7"/>
        <v>N/A</v>
      </c>
      <c r="K130" s="37" t="e">
        <f t="shared" si="9"/>
        <v>#VALUE!</v>
      </c>
      <c r="L130" s="38" t="str">
        <f t="shared" si="10"/>
        <v>N/A</v>
      </c>
      <c r="M130" s="39" t="str">
        <f t="shared" si="8"/>
        <v>N/A</v>
      </c>
    </row>
    <row r="131" spans="10:13">
      <c r="J131" s="91" t="str">
        <f t="shared" si="7"/>
        <v>N/A</v>
      </c>
      <c r="K131" s="37" t="e">
        <f t="shared" si="9"/>
        <v>#VALUE!</v>
      </c>
      <c r="L131" s="38" t="str">
        <f t="shared" si="10"/>
        <v>N/A</v>
      </c>
      <c r="M131" s="39" t="str">
        <f t="shared" si="8"/>
        <v>N/A</v>
      </c>
    </row>
    <row r="132" spans="10:13">
      <c r="J132" s="91" t="str">
        <f t="shared" si="7"/>
        <v>N/A</v>
      </c>
      <c r="K132" s="37" t="e">
        <f t="shared" si="9"/>
        <v>#VALUE!</v>
      </c>
      <c r="L132" s="38" t="str">
        <f t="shared" si="10"/>
        <v>N/A</v>
      </c>
      <c r="M132" s="39" t="str">
        <f t="shared" si="8"/>
        <v>N/A</v>
      </c>
    </row>
    <row r="133" spans="10:13">
      <c r="J133" s="91" t="str">
        <f t="shared" si="7"/>
        <v>N/A</v>
      </c>
      <c r="K133" s="37" t="e">
        <f t="shared" si="9"/>
        <v>#VALUE!</v>
      </c>
      <c r="L133" s="38" t="str">
        <f t="shared" si="10"/>
        <v>N/A</v>
      </c>
      <c r="M133" s="39" t="str">
        <f t="shared" si="8"/>
        <v>N/A</v>
      </c>
    </row>
    <row r="134" spans="10:13">
      <c r="J134" s="91" t="str">
        <f t="shared" ref="J134:J197" si="11">IF(I134="SL1","$9,457.90",IF(I134="SL2","$10,121.77",IF(I134="SL3","$10,362.76",IF(I134="SL1-LT","$9,930.79",IF(I134="SL2-LT","$10,326.62",IF(I134="SL3-LT","$10,570.02",IF(I134="CI","$9276.01",IF(I134="1st-CI","$10,366.55","N/A"))))))))</f>
        <v>N/A</v>
      </c>
      <c r="K134" s="37" t="e">
        <f t="shared" si="9"/>
        <v>#VALUE!</v>
      </c>
      <c r="L134" s="38" t="str">
        <f t="shared" si="10"/>
        <v>N/A</v>
      </c>
      <c r="M134" s="39" t="str">
        <f t="shared" si="8"/>
        <v>N/A</v>
      </c>
    </row>
    <row r="135" spans="10:13">
      <c r="J135" s="91" t="str">
        <f t="shared" si="11"/>
        <v>N/A</v>
      </c>
      <c r="K135" s="37" t="e">
        <f t="shared" si="9"/>
        <v>#VALUE!</v>
      </c>
      <c r="L135" s="38" t="str">
        <f t="shared" si="10"/>
        <v>N/A</v>
      </c>
      <c r="M135" s="39" t="str">
        <f t="shared" si="8"/>
        <v>N/A</v>
      </c>
    </row>
    <row r="136" spans="10:13">
      <c r="J136" s="91" t="str">
        <f t="shared" si="11"/>
        <v>N/A</v>
      </c>
      <c r="K136" s="37" t="e">
        <f t="shared" si="9"/>
        <v>#VALUE!</v>
      </c>
      <c r="L136" s="38" t="str">
        <f t="shared" si="10"/>
        <v>N/A</v>
      </c>
      <c r="M136" s="39" t="str">
        <f t="shared" si="8"/>
        <v>N/A</v>
      </c>
    </row>
    <row r="137" spans="10:13">
      <c r="J137" s="91" t="str">
        <f t="shared" si="11"/>
        <v>N/A</v>
      </c>
      <c r="K137" s="37" t="e">
        <f t="shared" si="9"/>
        <v>#VALUE!</v>
      </c>
      <c r="L137" s="38" t="str">
        <f t="shared" si="10"/>
        <v>N/A</v>
      </c>
      <c r="M137" s="39" t="str">
        <f t="shared" si="8"/>
        <v>N/A</v>
      </c>
    </row>
    <row r="138" spans="10:13">
      <c r="J138" s="91" t="str">
        <f t="shared" si="11"/>
        <v>N/A</v>
      </c>
      <c r="K138" s="37" t="e">
        <f t="shared" si="9"/>
        <v>#VALUE!</v>
      </c>
      <c r="L138" s="38" t="str">
        <f t="shared" si="10"/>
        <v>N/A</v>
      </c>
      <c r="M138" s="39" t="str">
        <f t="shared" si="8"/>
        <v>N/A</v>
      </c>
    </row>
    <row r="139" spans="10:13">
      <c r="J139" s="91" t="str">
        <f t="shared" si="11"/>
        <v>N/A</v>
      </c>
      <c r="K139" s="37" t="e">
        <f t="shared" si="9"/>
        <v>#VALUE!</v>
      </c>
      <c r="L139" s="38" t="str">
        <f t="shared" si="10"/>
        <v>N/A</v>
      </c>
      <c r="M139" s="39" t="str">
        <f t="shared" si="8"/>
        <v>N/A</v>
      </c>
    </row>
    <row r="140" spans="10:13">
      <c r="J140" s="91" t="str">
        <f t="shared" si="11"/>
        <v>N/A</v>
      </c>
      <c r="K140" s="37" t="e">
        <f t="shared" si="9"/>
        <v>#VALUE!</v>
      </c>
      <c r="L140" s="38" t="str">
        <f t="shared" si="10"/>
        <v>N/A</v>
      </c>
      <c r="M140" s="39" t="str">
        <f t="shared" si="8"/>
        <v>N/A</v>
      </c>
    </row>
    <row r="141" spans="10:13">
      <c r="J141" s="91" t="str">
        <f t="shared" si="11"/>
        <v>N/A</v>
      </c>
      <c r="K141" s="37" t="e">
        <f t="shared" si="9"/>
        <v>#VALUE!</v>
      </c>
      <c r="L141" s="38" t="str">
        <f t="shared" si="10"/>
        <v>N/A</v>
      </c>
      <c r="M141" s="39" t="str">
        <f t="shared" si="8"/>
        <v>N/A</v>
      </c>
    </row>
    <row r="142" spans="10:13">
      <c r="J142" s="91" t="str">
        <f t="shared" si="11"/>
        <v>N/A</v>
      </c>
      <c r="K142" s="37" t="e">
        <f t="shared" si="9"/>
        <v>#VALUE!</v>
      </c>
      <c r="L142" s="38" t="str">
        <f t="shared" si="10"/>
        <v>N/A</v>
      </c>
      <c r="M142" s="39" t="str">
        <f t="shared" si="8"/>
        <v>N/A</v>
      </c>
    </row>
    <row r="143" spans="10:13">
      <c r="J143" s="91" t="str">
        <f t="shared" si="11"/>
        <v>N/A</v>
      </c>
      <c r="K143" s="37" t="e">
        <f t="shared" si="9"/>
        <v>#VALUE!</v>
      </c>
      <c r="L143" s="38" t="str">
        <f t="shared" si="10"/>
        <v>N/A</v>
      </c>
      <c r="M143" s="39" t="str">
        <f t="shared" si="8"/>
        <v>N/A</v>
      </c>
    </row>
    <row r="144" spans="10:13">
      <c r="J144" s="91" t="str">
        <f t="shared" si="11"/>
        <v>N/A</v>
      </c>
      <c r="K144" s="37" t="e">
        <f t="shared" si="9"/>
        <v>#VALUE!</v>
      </c>
      <c r="L144" s="38" t="str">
        <f t="shared" si="10"/>
        <v>N/A</v>
      </c>
      <c r="M144" s="39" t="str">
        <f t="shared" si="8"/>
        <v>N/A</v>
      </c>
    </row>
    <row r="145" spans="10:13">
      <c r="J145" s="91" t="str">
        <f t="shared" si="11"/>
        <v>N/A</v>
      </c>
      <c r="K145" s="37" t="e">
        <f t="shared" si="9"/>
        <v>#VALUE!</v>
      </c>
      <c r="L145" s="38" t="str">
        <f t="shared" si="10"/>
        <v>N/A</v>
      </c>
      <c r="M145" s="39" t="str">
        <f t="shared" si="8"/>
        <v>N/A</v>
      </c>
    </row>
    <row r="146" spans="10:13">
      <c r="J146" s="91" t="str">
        <f t="shared" si="11"/>
        <v>N/A</v>
      </c>
      <c r="K146" s="37" t="e">
        <f t="shared" si="9"/>
        <v>#VALUE!</v>
      </c>
      <c r="L146" s="38" t="str">
        <f t="shared" si="10"/>
        <v>N/A</v>
      </c>
      <c r="M146" s="39" t="str">
        <f t="shared" si="8"/>
        <v>N/A</v>
      </c>
    </row>
    <row r="147" spans="10:13">
      <c r="J147" s="91" t="str">
        <f t="shared" si="11"/>
        <v>N/A</v>
      </c>
      <c r="K147" s="37" t="e">
        <f t="shared" si="9"/>
        <v>#VALUE!</v>
      </c>
      <c r="L147" s="38" t="str">
        <f t="shared" si="10"/>
        <v>N/A</v>
      </c>
      <c r="M147" s="39" t="str">
        <f t="shared" si="8"/>
        <v>N/A</v>
      </c>
    </row>
    <row r="148" spans="10:13">
      <c r="J148" s="91" t="str">
        <f t="shared" si="11"/>
        <v>N/A</v>
      </c>
      <c r="K148" s="37" t="e">
        <f t="shared" si="9"/>
        <v>#VALUE!</v>
      </c>
      <c r="L148" s="38" t="str">
        <f t="shared" si="10"/>
        <v>N/A</v>
      </c>
      <c r="M148" s="39" t="str">
        <f t="shared" si="8"/>
        <v>N/A</v>
      </c>
    </row>
    <row r="149" spans="10:13">
      <c r="J149" s="91" t="str">
        <f t="shared" si="11"/>
        <v>N/A</v>
      </c>
      <c r="K149" s="37" t="e">
        <f t="shared" si="9"/>
        <v>#VALUE!</v>
      </c>
      <c r="L149" s="38" t="str">
        <f t="shared" si="10"/>
        <v>N/A</v>
      </c>
      <c r="M149" s="39" t="str">
        <f t="shared" si="8"/>
        <v>N/A</v>
      </c>
    </row>
    <row r="150" spans="10:13">
      <c r="J150" s="91" t="str">
        <f t="shared" si="11"/>
        <v>N/A</v>
      </c>
      <c r="K150" s="37" t="e">
        <f t="shared" si="9"/>
        <v>#VALUE!</v>
      </c>
      <c r="L150" s="38" t="str">
        <f t="shared" si="10"/>
        <v>N/A</v>
      </c>
      <c r="M150" s="39" t="str">
        <f t="shared" si="8"/>
        <v>N/A</v>
      </c>
    </row>
    <row r="151" spans="10:13">
      <c r="J151" s="91" t="str">
        <f t="shared" si="11"/>
        <v>N/A</v>
      </c>
      <c r="K151" s="37" t="e">
        <f t="shared" si="9"/>
        <v>#VALUE!</v>
      </c>
      <c r="L151" s="38" t="str">
        <f t="shared" si="10"/>
        <v>N/A</v>
      </c>
      <c r="M151" s="39" t="str">
        <f t="shared" si="8"/>
        <v>N/A</v>
      </c>
    </row>
    <row r="152" spans="10:13">
      <c r="J152" s="91" t="str">
        <f t="shared" si="11"/>
        <v>N/A</v>
      </c>
      <c r="K152" s="37" t="e">
        <f t="shared" si="9"/>
        <v>#VALUE!</v>
      </c>
      <c r="L152" s="38" t="str">
        <f t="shared" si="10"/>
        <v>N/A</v>
      </c>
      <c r="M152" s="39" t="str">
        <f t="shared" si="8"/>
        <v>N/A</v>
      </c>
    </row>
    <row r="153" spans="10:13">
      <c r="J153" s="91" t="str">
        <f t="shared" si="11"/>
        <v>N/A</v>
      </c>
      <c r="K153" s="37" t="e">
        <f t="shared" si="9"/>
        <v>#VALUE!</v>
      </c>
      <c r="L153" s="38" t="str">
        <f t="shared" si="10"/>
        <v>N/A</v>
      </c>
      <c r="M153" s="39" t="str">
        <f t="shared" si="8"/>
        <v>N/A</v>
      </c>
    </row>
    <row r="154" spans="10:13">
      <c r="J154" s="91" t="str">
        <f t="shared" si="11"/>
        <v>N/A</v>
      </c>
      <c r="K154" s="37" t="e">
        <f t="shared" si="9"/>
        <v>#VALUE!</v>
      </c>
      <c r="L154" s="38" t="str">
        <f t="shared" si="10"/>
        <v>N/A</v>
      </c>
      <c r="M154" s="39" t="str">
        <f t="shared" si="8"/>
        <v>N/A</v>
      </c>
    </row>
    <row r="155" spans="10:13">
      <c r="J155" s="91" t="str">
        <f t="shared" si="11"/>
        <v>N/A</v>
      </c>
      <c r="K155" s="37" t="e">
        <f t="shared" si="9"/>
        <v>#VALUE!</v>
      </c>
      <c r="L155" s="38" t="str">
        <f t="shared" si="10"/>
        <v>N/A</v>
      </c>
      <c r="M155" s="39" t="str">
        <f t="shared" si="8"/>
        <v>N/A</v>
      </c>
    </row>
    <row r="156" spans="10:13">
      <c r="J156" s="91" t="str">
        <f t="shared" si="11"/>
        <v>N/A</v>
      </c>
      <c r="K156" s="37" t="e">
        <f t="shared" si="9"/>
        <v>#VALUE!</v>
      </c>
      <c r="L156" s="38" t="str">
        <f t="shared" si="10"/>
        <v>N/A</v>
      </c>
      <c r="M156" s="39" t="str">
        <f t="shared" ref="M156:M219" si="12">IF(I156="SL1","S1",IF(I156="SL2","S2",IF(I156="SL3","SC",IF(I156="SL1-LT","SD",IF(I156="SL2-LT","SH",IF(I156="SL3-LT","SI",IF(I156="CI","R4",IF(I156="1st-CI","R9","N/A"))))))))</f>
        <v>N/A</v>
      </c>
    </row>
    <row r="157" spans="10:13">
      <c r="J157" s="91" t="str">
        <f t="shared" si="11"/>
        <v>N/A</v>
      </c>
      <c r="K157" s="37" t="e">
        <f t="shared" si="9"/>
        <v>#VALUE!</v>
      </c>
      <c r="L157" s="38" t="str">
        <f t="shared" si="10"/>
        <v>N/A</v>
      </c>
      <c r="M157" s="39" t="str">
        <f t="shared" si="12"/>
        <v>N/A</v>
      </c>
    </row>
    <row r="158" spans="10:13">
      <c r="J158" s="91" t="str">
        <f t="shared" si="11"/>
        <v>N/A</v>
      </c>
      <c r="K158" s="37" t="e">
        <f t="shared" si="9"/>
        <v>#VALUE!</v>
      </c>
      <c r="L158" s="38" t="str">
        <f t="shared" si="10"/>
        <v>N/A</v>
      </c>
      <c r="M158" s="39" t="str">
        <f t="shared" si="12"/>
        <v>N/A</v>
      </c>
    </row>
    <row r="159" spans="10:13">
      <c r="J159" s="91" t="str">
        <f t="shared" si="11"/>
        <v>N/A</v>
      </c>
      <c r="K159" s="37" t="e">
        <f t="shared" ref="K159:K222" si="13">J159/H159</f>
        <v>#VALUE!</v>
      </c>
      <c r="L159" s="38" t="str">
        <f t="shared" si="10"/>
        <v>N/A</v>
      </c>
      <c r="M159" s="39" t="str">
        <f t="shared" si="12"/>
        <v>N/A</v>
      </c>
    </row>
    <row r="160" spans="10:13">
      <c r="J160" s="91" t="str">
        <f t="shared" si="11"/>
        <v>N/A</v>
      </c>
      <c r="K160" s="37" t="e">
        <f t="shared" si="13"/>
        <v>#VALUE!</v>
      </c>
      <c r="L160" s="38" t="str">
        <f t="shared" si="10"/>
        <v>N/A</v>
      </c>
      <c r="M160" s="39" t="str">
        <f t="shared" si="12"/>
        <v>N/A</v>
      </c>
    </row>
    <row r="161" spans="10:13">
      <c r="J161" s="91" t="str">
        <f t="shared" si="11"/>
        <v>N/A</v>
      </c>
      <c r="K161" s="37" t="e">
        <f t="shared" si="13"/>
        <v>#VALUE!</v>
      </c>
      <c r="L161" s="38" t="str">
        <f t="shared" si="10"/>
        <v>N/A</v>
      </c>
      <c r="M161" s="39" t="str">
        <f t="shared" si="12"/>
        <v>N/A</v>
      </c>
    </row>
    <row r="162" spans="10:13">
      <c r="J162" s="91" t="str">
        <f t="shared" si="11"/>
        <v>N/A</v>
      </c>
      <c r="K162" s="37" t="e">
        <f t="shared" si="13"/>
        <v>#VALUE!</v>
      </c>
      <c r="L162" s="38" t="str">
        <f t="shared" si="10"/>
        <v>N/A</v>
      </c>
      <c r="M162" s="39" t="str">
        <f t="shared" si="12"/>
        <v>N/A</v>
      </c>
    </row>
    <row r="163" spans="10:13">
      <c r="J163" s="91" t="str">
        <f t="shared" si="11"/>
        <v>N/A</v>
      </c>
      <c r="K163" s="37" t="e">
        <f t="shared" si="13"/>
        <v>#VALUE!</v>
      </c>
      <c r="L163" s="38" t="str">
        <f t="shared" si="10"/>
        <v>N/A</v>
      </c>
      <c r="M163" s="39" t="str">
        <f t="shared" si="12"/>
        <v>N/A</v>
      </c>
    </row>
    <row r="164" spans="10:13">
      <c r="J164" s="91" t="str">
        <f t="shared" si="11"/>
        <v>N/A</v>
      </c>
      <c r="K164" s="37" t="e">
        <f t="shared" si="13"/>
        <v>#VALUE!</v>
      </c>
      <c r="L164" s="38" t="str">
        <f t="shared" si="10"/>
        <v>N/A</v>
      </c>
      <c r="M164" s="39" t="str">
        <f t="shared" si="12"/>
        <v>N/A</v>
      </c>
    </row>
    <row r="165" spans="10:13">
      <c r="J165" s="91" t="str">
        <f t="shared" si="11"/>
        <v>N/A</v>
      </c>
      <c r="K165" s="37" t="e">
        <f t="shared" si="13"/>
        <v>#VALUE!</v>
      </c>
      <c r="L165" s="38" t="str">
        <f t="shared" si="10"/>
        <v>N/A</v>
      </c>
      <c r="M165" s="39" t="str">
        <f t="shared" si="12"/>
        <v>N/A</v>
      </c>
    </row>
    <row r="166" spans="10:13">
      <c r="J166" s="91" t="str">
        <f t="shared" si="11"/>
        <v>N/A</v>
      </c>
      <c r="K166" s="37" t="e">
        <f t="shared" si="13"/>
        <v>#VALUE!</v>
      </c>
      <c r="L166" s="38" t="str">
        <f t="shared" si="10"/>
        <v>N/A</v>
      </c>
      <c r="M166" s="39" t="str">
        <f t="shared" si="12"/>
        <v>N/A</v>
      </c>
    </row>
    <row r="167" spans="10:13">
      <c r="J167" s="91" t="str">
        <f t="shared" si="11"/>
        <v>N/A</v>
      </c>
      <c r="K167" s="37" t="e">
        <f t="shared" si="13"/>
        <v>#VALUE!</v>
      </c>
      <c r="L167" s="38" t="str">
        <f t="shared" si="10"/>
        <v>N/A</v>
      </c>
      <c r="M167" s="39" t="str">
        <f t="shared" si="12"/>
        <v>N/A</v>
      </c>
    </row>
    <row r="168" spans="10:13">
      <c r="J168" s="91" t="str">
        <f t="shared" si="11"/>
        <v>N/A</v>
      </c>
      <c r="K168" s="37" t="e">
        <f t="shared" si="13"/>
        <v>#VALUE!</v>
      </c>
      <c r="L168" s="38" t="str">
        <f t="shared" si="10"/>
        <v>N/A</v>
      </c>
      <c r="M168" s="39" t="str">
        <f t="shared" si="12"/>
        <v>N/A</v>
      </c>
    </row>
    <row r="169" spans="10:13">
      <c r="J169" s="91" t="str">
        <f t="shared" si="11"/>
        <v>N/A</v>
      </c>
      <c r="K169" s="37" t="e">
        <f t="shared" si="13"/>
        <v>#VALUE!</v>
      </c>
      <c r="L169" s="38" t="str">
        <f t="shared" si="10"/>
        <v>N/A</v>
      </c>
      <c r="M169" s="39" t="str">
        <f t="shared" si="12"/>
        <v>N/A</v>
      </c>
    </row>
    <row r="170" spans="10:13">
      <c r="J170" s="91" t="str">
        <f t="shared" si="11"/>
        <v>N/A</v>
      </c>
      <c r="K170" s="37" t="e">
        <f t="shared" si="13"/>
        <v>#VALUE!</v>
      </c>
      <c r="L170" s="38" t="str">
        <f t="shared" si="10"/>
        <v>N/A</v>
      </c>
      <c r="M170" s="39" t="str">
        <f t="shared" si="12"/>
        <v>N/A</v>
      </c>
    </row>
    <row r="171" spans="10:13">
      <c r="J171" s="91" t="str">
        <f t="shared" si="11"/>
        <v>N/A</v>
      </c>
      <c r="K171" s="37" t="e">
        <f t="shared" si="13"/>
        <v>#VALUE!</v>
      </c>
      <c r="L171" s="38" t="str">
        <f t="shared" si="10"/>
        <v>N/A</v>
      </c>
      <c r="M171" s="39" t="str">
        <f t="shared" si="12"/>
        <v>N/A</v>
      </c>
    </row>
    <row r="172" spans="10:13">
      <c r="J172" s="91" t="str">
        <f t="shared" si="11"/>
        <v>N/A</v>
      </c>
      <c r="K172" s="37" t="e">
        <f t="shared" si="13"/>
        <v>#VALUE!</v>
      </c>
      <c r="L172" s="38" t="str">
        <f t="shared" si="10"/>
        <v>N/A</v>
      </c>
      <c r="M172" s="39" t="str">
        <f t="shared" si="12"/>
        <v>N/A</v>
      </c>
    </row>
    <row r="173" spans="10:13">
      <c r="J173" s="91" t="str">
        <f t="shared" si="11"/>
        <v>N/A</v>
      </c>
      <c r="K173" s="37" t="e">
        <f t="shared" si="13"/>
        <v>#VALUE!</v>
      </c>
      <c r="L173" s="38" t="str">
        <f t="shared" si="10"/>
        <v>N/A</v>
      </c>
      <c r="M173" s="39" t="str">
        <f t="shared" si="12"/>
        <v>N/A</v>
      </c>
    </row>
    <row r="174" spans="10:13">
      <c r="J174" s="91" t="str">
        <f t="shared" si="11"/>
        <v>N/A</v>
      </c>
      <c r="K174" s="37" t="e">
        <f t="shared" si="13"/>
        <v>#VALUE!</v>
      </c>
      <c r="L174" s="38" t="str">
        <f t="shared" si="10"/>
        <v>N/A</v>
      </c>
      <c r="M174" s="39" t="str">
        <f t="shared" si="12"/>
        <v>N/A</v>
      </c>
    </row>
    <row r="175" spans="10:13">
      <c r="J175" s="91" t="str">
        <f t="shared" si="11"/>
        <v>N/A</v>
      </c>
      <c r="K175" s="37" t="e">
        <f t="shared" si="13"/>
        <v>#VALUE!</v>
      </c>
      <c r="L175" s="38" t="str">
        <f t="shared" si="10"/>
        <v>N/A</v>
      </c>
      <c r="M175" s="39" t="str">
        <f t="shared" si="12"/>
        <v>N/A</v>
      </c>
    </row>
    <row r="176" spans="10:13">
      <c r="J176" s="91" t="str">
        <f t="shared" si="11"/>
        <v>N/A</v>
      </c>
      <c r="K176" s="37" t="e">
        <f t="shared" si="13"/>
        <v>#VALUE!</v>
      </c>
      <c r="L176" s="38" t="str">
        <f t="shared" si="10"/>
        <v>N/A</v>
      </c>
      <c r="M176" s="39" t="str">
        <f t="shared" si="12"/>
        <v>N/A</v>
      </c>
    </row>
    <row r="177" spans="10:13">
      <c r="J177" s="91" t="str">
        <f t="shared" si="11"/>
        <v>N/A</v>
      </c>
      <c r="K177" s="37" t="e">
        <f t="shared" si="13"/>
        <v>#VALUE!</v>
      </c>
      <c r="L177" s="38" t="str">
        <f t="shared" si="10"/>
        <v>N/A</v>
      </c>
      <c r="M177" s="39" t="str">
        <f t="shared" si="12"/>
        <v>N/A</v>
      </c>
    </row>
    <row r="178" spans="10:13">
      <c r="J178" s="91" t="str">
        <f t="shared" si="11"/>
        <v>N/A</v>
      </c>
      <c r="K178" s="37" t="e">
        <f t="shared" si="13"/>
        <v>#VALUE!</v>
      </c>
      <c r="L178" s="38" t="str">
        <f t="shared" si="10"/>
        <v>N/A</v>
      </c>
      <c r="M178" s="39" t="str">
        <f t="shared" si="12"/>
        <v>N/A</v>
      </c>
    </row>
    <row r="179" spans="10:13">
      <c r="J179" s="91" t="str">
        <f t="shared" si="11"/>
        <v>N/A</v>
      </c>
      <c r="K179" s="37" t="e">
        <f t="shared" si="13"/>
        <v>#VALUE!</v>
      </c>
      <c r="L179" s="38" t="str">
        <f t="shared" ref="L179:L245" si="14">IF(I179="SL1",230/H179,IF(I179="SL2",230/H179,IF(I179="SL3",230/H179,IF(I179="SL1-LT",230/H179,IF(I179="SL2-LT",230/H179,IF(I179="SL3-LT",230/H179,IF(I179="CI",240/H179,IF(I179="1st-CI",265/H179,"N/A"))))))))</f>
        <v>N/A</v>
      </c>
      <c r="M179" s="39" t="str">
        <f t="shared" si="12"/>
        <v>N/A</v>
      </c>
    </row>
    <row r="180" spans="10:13">
      <c r="J180" s="91" t="str">
        <f t="shared" si="11"/>
        <v>N/A</v>
      </c>
      <c r="K180" s="37" t="e">
        <f t="shared" si="13"/>
        <v>#VALUE!</v>
      </c>
      <c r="L180" s="38" t="str">
        <f t="shared" si="14"/>
        <v>N/A</v>
      </c>
      <c r="M180" s="39" t="str">
        <f t="shared" si="12"/>
        <v>N/A</v>
      </c>
    </row>
    <row r="181" spans="10:13">
      <c r="J181" s="91" t="str">
        <f t="shared" si="11"/>
        <v>N/A</v>
      </c>
      <c r="K181" s="37" t="e">
        <f t="shared" si="13"/>
        <v>#VALUE!</v>
      </c>
      <c r="L181" s="38" t="str">
        <f t="shared" si="14"/>
        <v>N/A</v>
      </c>
      <c r="M181" s="39" t="str">
        <f t="shared" si="12"/>
        <v>N/A</v>
      </c>
    </row>
    <row r="182" spans="10:13">
      <c r="J182" s="91" t="str">
        <f t="shared" si="11"/>
        <v>N/A</v>
      </c>
      <c r="K182" s="37" t="e">
        <f t="shared" si="13"/>
        <v>#VALUE!</v>
      </c>
      <c r="L182" s="38" t="str">
        <f t="shared" si="14"/>
        <v>N/A</v>
      </c>
      <c r="M182" s="39" t="str">
        <f t="shared" si="12"/>
        <v>N/A</v>
      </c>
    </row>
    <row r="183" spans="10:13">
      <c r="J183" s="91" t="str">
        <f t="shared" si="11"/>
        <v>N/A</v>
      </c>
      <c r="K183" s="37" t="e">
        <f t="shared" si="13"/>
        <v>#VALUE!</v>
      </c>
      <c r="L183" s="38" t="str">
        <f t="shared" si="14"/>
        <v>N/A</v>
      </c>
      <c r="M183" s="39" t="str">
        <f t="shared" si="12"/>
        <v>N/A</v>
      </c>
    </row>
    <row r="184" spans="10:13">
      <c r="J184" s="91" t="str">
        <f t="shared" si="11"/>
        <v>N/A</v>
      </c>
      <c r="K184" s="37" t="e">
        <f t="shared" si="13"/>
        <v>#VALUE!</v>
      </c>
      <c r="L184" s="38" t="str">
        <f t="shared" si="14"/>
        <v>N/A</v>
      </c>
      <c r="M184" s="39" t="str">
        <f t="shared" si="12"/>
        <v>N/A</v>
      </c>
    </row>
    <row r="185" spans="10:13">
      <c r="J185" s="91" t="str">
        <f t="shared" si="11"/>
        <v>N/A</v>
      </c>
      <c r="K185" s="37" t="e">
        <f t="shared" si="13"/>
        <v>#VALUE!</v>
      </c>
      <c r="L185" s="38" t="str">
        <f t="shared" si="14"/>
        <v>N/A</v>
      </c>
      <c r="M185" s="39" t="str">
        <f t="shared" si="12"/>
        <v>N/A</v>
      </c>
    </row>
    <row r="186" spans="10:13">
      <c r="J186" s="91" t="str">
        <f t="shared" si="11"/>
        <v>N/A</v>
      </c>
      <c r="K186" s="37" t="e">
        <f t="shared" si="13"/>
        <v>#VALUE!</v>
      </c>
      <c r="L186" s="38" t="str">
        <f t="shared" si="14"/>
        <v>N/A</v>
      </c>
      <c r="M186" s="39" t="str">
        <f t="shared" si="12"/>
        <v>N/A</v>
      </c>
    </row>
    <row r="187" spans="10:13">
      <c r="J187" s="91" t="str">
        <f t="shared" si="11"/>
        <v>N/A</v>
      </c>
      <c r="K187" s="37" t="e">
        <f t="shared" si="13"/>
        <v>#VALUE!</v>
      </c>
      <c r="L187" s="38" t="str">
        <f t="shared" si="14"/>
        <v>N/A</v>
      </c>
      <c r="M187" s="39" t="str">
        <f t="shared" si="12"/>
        <v>N/A</v>
      </c>
    </row>
    <row r="188" spans="10:13">
      <c r="J188" s="91" t="str">
        <f t="shared" si="11"/>
        <v>N/A</v>
      </c>
      <c r="K188" s="37" t="e">
        <f t="shared" si="13"/>
        <v>#VALUE!</v>
      </c>
      <c r="L188" s="38" t="str">
        <f t="shared" si="14"/>
        <v>N/A</v>
      </c>
      <c r="M188" s="39" t="str">
        <f t="shared" si="12"/>
        <v>N/A</v>
      </c>
    </row>
    <row r="189" spans="10:13">
      <c r="J189" s="91" t="str">
        <f t="shared" si="11"/>
        <v>N/A</v>
      </c>
      <c r="K189" s="37" t="e">
        <f t="shared" si="13"/>
        <v>#VALUE!</v>
      </c>
      <c r="L189" s="38" t="str">
        <f t="shared" si="14"/>
        <v>N/A</v>
      </c>
      <c r="M189" s="39" t="str">
        <f t="shared" si="12"/>
        <v>N/A</v>
      </c>
    </row>
    <row r="190" spans="10:13">
      <c r="J190" s="91" t="str">
        <f t="shared" si="11"/>
        <v>N/A</v>
      </c>
      <c r="K190" s="37" t="e">
        <f t="shared" si="13"/>
        <v>#VALUE!</v>
      </c>
      <c r="L190" s="38" t="str">
        <f t="shared" si="14"/>
        <v>N/A</v>
      </c>
      <c r="M190" s="39" t="str">
        <f t="shared" si="12"/>
        <v>N/A</v>
      </c>
    </row>
    <row r="191" spans="10:13">
      <c r="J191" s="91" t="str">
        <f t="shared" si="11"/>
        <v>N/A</v>
      </c>
      <c r="K191" s="37" t="e">
        <f t="shared" si="13"/>
        <v>#VALUE!</v>
      </c>
      <c r="L191" s="38" t="str">
        <f t="shared" si="14"/>
        <v>N/A</v>
      </c>
      <c r="M191" s="39" t="str">
        <f t="shared" si="12"/>
        <v>N/A</v>
      </c>
    </row>
    <row r="192" spans="10:13">
      <c r="J192" s="91" t="str">
        <f t="shared" si="11"/>
        <v>N/A</v>
      </c>
      <c r="K192" s="37" t="e">
        <f t="shared" si="13"/>
        <v>#VALUE!</v>
      </c>
      <c r="L192" s="38" t="str">
        <f t="shared" si="14"/>
        <v>N/A</v>
      </c>
      <c r="M192" s="39" t="str">
        <f t="shared" si="12"/>
        <v>N/A</v>
      </c>
    </row>
    <row r="193" spans="10:13">
      <c r="J193" s="91" t="str">
        <f t="shared" si="11"/>
        <v>N/A</v>
      </c>
      <c r="K193" s="37" t="e">
        <f t="shared" si="13"/>
        <v>#VALUE!</v>
      </c>
      <c r="L193" s="38" t="str">
        <f t="shared" si="14"/>
        <v>N/A</v>
      </c>
      <c r="M193" s="39" t="str">
        <f t="shared" si="12"/>
        <v>N/A</v>
      </c>
    </row>
    <row r="194" spans="10:13">
      <c r="J194" s="91" t="str">
        <f t="shared" si="11"/>
        <v>N/A</v>
      </c>
      <c r="K194" s="37" t="e">
        <f t="shared" si="13"/>
        <v>#VALUE!</v>
      </c>
      <c r="L194" s="38" t="str">
        <f t="shared" si="14"/>
        <v>N/A</v>
      </c>
      <c r="M194" s="39" t="str">
        <f t="shared" si="12"/>
        <v>N/A</v>
      </c>
    </row>
    <row r="195" spans="10:13">
      <c r="J195" s="91" t="str">
        <f t="shared" si="11"/>
        <v>N/A</v>
      </c>
      <c r="K195" s="37" t="e">
        <f t="shared" si="13"/>
        <v>#VALUE!</v>
      </c>
      <c r="L195" s="38" t="str">
        <f t="shared" si="14"/>
        <v>N/A</v>
      </c>
      <c r="M195" s="39" t="str">
        <f t="shared" si="12"/>
        <v>N/A</v>
      </c>
    </row>
    <row r="196" spans="10:13">
      <c r="J196" s="91" t="str">
        <f t="shared" si="11"/>
        <v>N/A</v>
      </c>
      <c r="K196" s="37" t="e">
        <f t="shared" si="13"/>
        <v>#VALUE!</v>
      </c>
      <c r="L196" s="38" t="str">
        <f t="shared" si="14"/>
        <v>N/A</v>
      </c>
      <c r="M196" s="39" t="str">
        <f t="shared" si="12"/>
        <v>N/A</v>
      </c>
    </row>
    <row r="197" spans="10:13">
      <c r="J197" s="91" t="str">
        <f t="shared" si="11"/>
        <v>N/A</v>
      </c>
      <c r="K197" s="37" t="e">
        <f t="shared" si="13"/>
        <v>#VALUE!</v>
      </c>
      <c r="L197" s="38" t="str">
        <f t="shared" si="14"/>
        <v>N/A</v>
      </c>
      <c r="M197" s="39" t="str">
        <f t="shared" si="12"/>
        <v>N/A</v>
      </c>
    </row>
    <row r="198" spans="10:13">
      <c r="J198" s="91" t="str">
        <f t="shared" ref="J198:J245" si="15">IF(I198="SL1","$9,457.90",IF(I198="SL2","$10,121.77",IF(I198="SL3","$10,362.76",IF(I198="SL1-LT","$9,930.79",IF(I198="SL2-LT","$10,326.62",IF(I198="SL3-LT","$10,570.02",IF(I198="CI","$9276.01",IF(I198="1st-CI","$10,366.55","N/A"))))))))</f>
        <v>N/A</v>
      </c>
      <c r="K198" s="37" t="e">
        <f t="shared" si="13"/>
        <v>#VALUE!</v>
      </c>
      <c r="L198" s="38" t="str">
        <f t="shared" si="14"/>
        <v>N/A</v>
      </c>
      <c r="M198" s="39" t="str">
        <f t="shared" si="12"/>
        <v>N/A</v>
      </c>
    </row>
    <row r="199" spans="10:13">
      <c r="J199" s="91" t="str">
        <f t="shared" si="15"/>
        <v>N/A</v>
      </c>
      <c r="K199" s="37" t="e">
        <f t="shared" si="13"/>
        <v>#VALUE!</v>
      </c>
      <c r="L199" s="38" t="str">
        <f t="shared" si="14"/>
        <v>N/A</v>
      </c>
      <c r="M199" s="39" t="str">
        <f t="shared" si="12"/>
        <v>N/A</v>
      </c>
    </row>
    <row r="200" spans="10:13">
      <c r="J200" s="91" t="str">
        <f t="shared" si="15"/>
        <v>N/A</v>
      </c>
      <c r="K200" s="37" t="e">
        <f t="shared" si="13"/>
        <v>#VALUE!</v>
      </c>
      <c r="L200" s="38" t="str">
        <f t="shared" si="14"/>
        <v>N/A</v>
      </c>
      <c r="M200" s="39" t="str">
        <f t="shared" si="12"/>
        <v>N/A</v>
      </c>
    </row>
    <row r="201" spans="10:13">
      <c r="J201" s="91" t="str">
        <f t="shared" si="15"/>
        <v>N/A</v>
      </c>
      <c r="K201" s="37" t="e">
        <f t="shared" si="13"/>
        <v>#VALUE!</v>
      </c>
      <c r="L201" s="38" t="str">
        <f t="shared" si="14"/>
        <v>N/A</v>
      </c>
      <c r="M201" s="39" t="str">
        <f t="shared" si="12"/>
        <v>N/A</v>
      </c>
    </row>
    <row r="202" spans="10:13">
      <c r="J202" s="91" t="str">
        <f t="shared" si="15"/>
        <v>N/A</v>
      </c>
      <c r="K202" s="37" t="e">
        <f t="shared" si="13"/>
        <v>#VALUE!</v>
      </c>
      <c r="L202" s="38" t="str">
        <f t="shared" si="14"/>
        <v>N/A</v>
      </c>
      <c r="M202" s="39" t="str">
        <f t="shared" si="12"/>
        <v>N/A</v>
      </c>
    </row>
    <row r="203" spans="10:13">
      <c r="J203" s="91" t="str">
        <f t="shared" si="15"/>
        <v>N/A</v>
      </c>
      <c r="K203" s="37" t="e">
        <f t="shared" si="13"/>
        <v>#VALUE!</v>
      </c>
      <c r="L203" s="38" t="str">
        <f t="shared" si="14"/>
        <v>N/A</v>
      </c>
      <c r="M203" s="39" t="str">
        <f t="shared" si="12"/>
        <v>N/A</v>
      </c>
    </row>
    <row r="204" spans="10:13">
      <c r="J204" s="91" t="str">
        <f t="shared" si="15"/>
        <v>N/A</v>
      </c>
      <c r="K204" s="37" t="e">
        <f t="shared" si="13"/>
        <v>#VALUE!</v>
      </c>
      <c r="L204" s="38" t="str">
        <f t="shared" si="14"/>
        <v>N/A</v>
      </c>
      <c r="M204" s="39" t="str">
        <f t="shared" si="12"/>
        <v>N/A</v>
      </c>
    </row>
    <row r="205" spans="10:13">
      <c r="J205" s="91" t="str">
        <f t="shared" si="15"/>
        <v>N/A</v>
      </c>
      <c r="K205" s="37" t="e">
        <f t="shared" si="13"/>
        <v>#VALUE!</v>
      </c>
      <c r="L205" s="38" t="str">
        <f t="shared" si="14"/>
        <v>N/A</v>
      </c>
      <c r="M205" s="39" t="str">
        <f t="shared" si="12"/>
        <v>N/A</v>
      </c>
    </row>
    <row r="206" spans="10:13">
      <c r="J206" s="91" t="str">
        <f t="shared" si="15"/>
        <v>N/A</v>
      </c>
      <c r="K206" s="37" t="e">
        <f t="shared" si="13"/>
        <v>#VALUE!</v>
      </c>
      <c r="L206" s="38" t="str">
        <f t="shared" si="14"/>
        <v>N/A</v>
      </c>
      <c r="M206" s="39" t="str">
        <f t="shared" si="12"/>
        <v>N/A</v>
      </c>
    </row>
    <row r="207" spans="10:13">
      <c r="J207" s="91" t="str">
        <f t="shared" si="15"/>
        <v>N/A</v>
      </c>
      <c r="K207" s="37" t="e">
        <f t="shared" si="13"/>
        <v>#VALUE!</v>
      </c>
      <c r="L207" s="38" t="str">
        <f t="shared" si="14"/>
        <v>N/A</v>
      </c>
      <c r="M207" s="39" t="str">
        <f t="shared" si="12"/>
        <v>N/A</v>
      </c>
    </row>
    <row r="208" spans="10:13">
      <c r="J208" s="91" t="str">
        <f t="shared" si="15"/>
        <v>N/A</v>
      </c>
      <c r="K208" s="37" t="e">
        <f t="shared" si="13"/>
        <v>#VALUE!</v>
      </c>
      <c r="L208" s="38" t="str">
        <f t="shared" si="14"/>
        <v>N/A</v>
      </c>
      <c r="M208" s="39" t="str">
        <f t="shared" si="12"/>
        <v>N/A</v>
      </c>
    </row>
    <row r="209" spans="10:13">
      <c r="J209" s="91" t="str">
        <f t="shared" si="15"/>
        <v>N/A</v>
      </c>
      <c r="K209" s="37" t="e">
        <f t="shared" si="13"/>
        <v>#VALUE!</v>
      </c>
      <c r="L209" s="38" t="str">
        <f t="shared" si="14"/>
        <v>N/A</v>
      </c>
      <c r="M209" s="39" t="str">
        <f t="shared" si="12"/>
        <v>N/A</v>
      </c>
    </row>
    <row r="210" spans="10:13">
      <c r="J210" s="91" t="str">
        <f t="shared" si="15"/>
        <v>N/A</v>
      </c>
      <c r="K210" s="37" t="e">
        <f t="shared" si="13"/>
        <v>#VALUE!</v>
      </c>
      <c r="L210" s="38" t="str">
        <f t="shared" si="14"/>
        <v>N/A</v>
      </c>
      <c r="M210" s="39" t="str">
        <f t="shared" si="12"/>
        <v>N/A</v>
      </c>
    </row>
    <row r="211" spans="10:13">
      <c r="J211" s="91" t="str">
        <f t="shared" si="15"/>
        <v>N/A</v>
      </c>
      <c r="K211" s="37" t="e">
        <f t="shared" si="13"/>
        <v>#VALUE!</v>
      </c>
      <c r="L211" s="38" t="str">
        <f t="shared" si="14"/>
        <v>N/A</v>
      </c>
      <c r="M211" s="39" t="str">
        <f t="shared" si="12"/>
        <v>N/A</v>
      </c>
    </row>
    <row r="212" spans="10:13">
      <c r="J212" s="91" t="str">
        <f t="shared" si="15"/>
        <v>N/A</v>
      </c>
      <c r="K212" s="37" t="e">
        <f t="shared" si="13"/>
        <v>#VALUE!</v>
      </c>
      <c r="L212" s="38" t="str">
        <f t="shared" si="14"/>
        <v>N/A</v>
      </c>
      <c r="M212" s="39" t="str">
        <f t="shared" si="12"/>
        <v>N/A</v>
      </c>
    </row>
    <row r="213" spans="10:13">
      <c r="J213" s="91" t="str">
        <f t="shared" si="15"/>
        <v>N/A</v>
      </c>
      <c r="K213" s="37" t="e">
        <f t="shared" si="13"/>
        <v>#VALUE!</v>
      </c>
      <c r="L213" s="38" t="str">
        <f t="shared" si="14"/>
        <v>N/A</v>
      </c>
      <c r="M213" s="39" t="str">
        <f t="shared" si="12"/>
        <v>N/A</v>
      </c>
    </row>
    <row r="214" spans="10:13">
      <c r="J214" s="91" t="str">
        <f t="shared" si="15"/>
        <v>N/A</v>
      </c>
      <c r="K214" s="37" t="e">
        <f t="shared" si="13"/>
        <v>#VALUE!</v>
      </c>
      <c r="L214" s="38" t="str">
        <f t="shared" si="14"/>
        <v>N/A</v>
      </c>
      <c r="M214" s="39" t="str">
        <f t="shared" si="12"/>
        <v>N/A</v>
      </c>
    </row>
    <row r="215" spans="10:13">
      <c r="J215" s="91" t="str">
        <f t="shared" si="15"/>
        <v>N/A</v>
      </c>
      <c r="K215" s="37" t="e">
        <f t="shared" si="13"/>
        <v>#VALUE!</v>
      </c>
      <c r="L215" s="38" t="str">
        <f t="shared" si="14"/>
        <v>N/A</v>
      </c>
      <c r="M215" s="39" t="str">
        <f t="shared" si="12"/>
        <v>N/A</v>
      </c>
    </row>
    <row r="216" spans="10:13">
      <c r="J216" s="91" t="str">
        <f t="shared" si="15"/>
        <v>N/A</v>
      </c>
      <c r="K216" s="37" t="e">
        <f t="shared" si="13"/>
        <v>#VALUE!</v>
      </c>
      <c r="L216" s="38" t="str">
        <f t="shared" si="14"/>
        <v>N/A</v>
      </c>
      <c r="M216" s="39" t="str">
        <f t="shared" si="12"/>
        <v>N/A</v>
      </c>
    </row>
    <row r="217" spans="10:13">
      <c r="J217" s="91" t="str">
        <f t="shared" si="15"/>
        <v>N/A</v>
      </c>
      <c r="K217" s="37" t="e">
        <f t="shared" si="13"/>
        <v>#VALUE!</v>
      </c>
      <c r="L217" s="38" t="str">
        <f t="shared" si="14"/>
        <v>N/A</v>
      </c>
      <c r="M217" s="39" t="str">
        <f t="shared" si="12"/>
        <v>N/A</v>
      </c>
    </row>
    <row r="218" spans="10:13">
      <c r="J218" s="91" t="str">
        <f t="shared" si="15"/>
        <v>N/A</v>
      </c>
      <c r="K218" s="37" t="e">
        <f t="shared" si="13"/>
        <v>#VALUE!</v>
      </c>
      <c r="L218" s="38" t="str">
        <f t="shared" si="14"/>
        <v>N/A</v>
      </c>
      <c r="M218" s="39" t="str">
        <f t="shared" si="12"/>
        <v>N/A</v>
      </c>
    </row>
    <row r="219" spans="10:13">
      <c r="J219" s="91" t="str">
        <f t="shared" si="15"/>
        <v>N/A</v>
      </c>
      <c r="K219" s="37" t="e">
        <f t="shared" si="13"/>
        <v>#VALUE!</v>
      </c>
      <c r="L219" s="38" t="str">
        <f t="shared" si="14"/>
        <v>N/A</v>
      </c>
      <c r="M219" s="39" t="str">
        <f t="shared" si="12"/>
        <v>N/A</v>
      </c>
    </row>
    <row r="220" spans="10:13">
      <c r="J220" s="91" t="str">
        <f t="shared" si="15"/>
        <v>N/A</v>
      </c>
      <c r="K220" s="37" t="e">
        <f t="shared" si="13"/>
        <v>#VALUE!</v>
      </c>
      <c r="L220" s="38" t="str">
        <f t="shared" si="14"/>
        <v>N/A</v>
      </c>
      <c r="M220" s="39" t="str">
        <f t="shared" ref="M220:M245" si="16">IF(I220="SL1","S1",IF(I220="SL2","S2",IF(I220="SL3","SC",IF(I220="SL1-LT","SD",IF(I220="SL2-LT","SH",IF(I220="SL3-LT","SI",IF(I220="CI","R4",IF(I220="1st-CI","R9","N/A"))))))))</f>
        <v>N/A</v>
      </c>
    </row>
    <row r="221" spans="10:13">
      <c r="J221" s="91" t="str">
        <f t="shared" si="15"/>
        <v>N/A</v>
      </c>
      <c r="K221" s="37" t="e">
        <f t="shared" si="13"/>
        <v>#VALUE!</v>
      </c>
      <c r="L221" s="38" t="str">
        <f t="shared" si="14"/>
        <v>N/A</v>
      </c>
      <c r="M221" s="39" t="str">
        <f t="shared" si="16"/>
        <v>N/A</v>
      </c>
    </row>
    <row r="222" spans="10:13">
      <c r="J222" s="91" t="str">
        <f t="shared" si="15"/>
        <v>N/A</v>
      </c>
      <c r="K222" s="37" t="e">
        <f t="shared" si="13"/>
        <v>#VALUE!</v>
      </c>
      <c r="L222" s="38" t="str">
        <f t="shared" si="14"/>
        <v>N/A</v>
      </c>
      <c r="M222" s="39" t="str">
        <f t="shared" si="16"/>
        <v>N/A</v>
      </c>
    </row>
    <row r="223" spans="10:13">
      <c r="J223" s="91" t="str">
        <f t="shared" si="15"/>
        <v>N/A</v>
      </c>
      <c r="K223" s="37" t="e">
        <f t="shared" ref="K223:K245" si="17">J223/H223</f>
        <v>#VALUE!</v>
      </c>
      <c r="L223" s="38" t="str">
        <f t="shared" si="14"/>
        <v>N/A</v>
      </c>
      <c r="M223" s="39" t="str">
        <f t="shared" si="16"/>
        <v>N/A</v>
      </c>
    </row>
    <row r="224" spans="10:13">
      <c r="J224" s="91" t="str">
        <f t="shared" si="15"/>
        <v>N/A</v>
      </c>
      <c r="K224" s="37" t="e">
        <f t="shared" si="17"/>
        <v>#VALUE!</v>
      </c>
      <c r="L224" s="38" t="str">
        <f t="shared" si="14"/>
        <v>N/A</v>
      </c>
      <c r="M224" s="39" t="str">
        <f t="shared" si="16"/>
        <v>N/A</v>
      </c>
    </row>
    <row r="225" spans="10:13">
      <c r="J225" s="91" t="str">
        <f t="shared" si="15"/>
        <v>N/A</v>
      </c>
      <c r="K225" s="37" t="e">
        <f t="shared" si="17"/>
        <v>#VALUE!</v>
      </c>
      <c r="L225" s="38" t="str">
        <f t="shared" si="14"/>
        <v>N/A</v>
      </c>
      <c r="M225" s="39" t="str">
        <f t="shared" si="16"/>
        <v>N/A</v>
      </c>
    </row>
    <row r="226" spans="10:13">
      <c r="J226" s="91" t="str">
        <f t="shared" si="15"/>
        <v>N/A</v>
      </c>
      <c r="K226" s="37" t="e">
        <f t="shared" si="17"/>
        <v>#VALUE!</v>
      </c>
      <c r="L226" s="38" t="str">
        <f t="shared" si="14"/>
        <v>N/A</v>
      </c>
      <c r="M226" s="39" t="str">
        <f t="shared" si="16"/>
        <v>N/A</v>
      </c>
    </row>
    <row r="227" spans="10:13">
      <c r="J227" s="91" t="str">
        <f t="shared" si="15"/>
        <v>N/A</v>
      </c>
      <c r="K227" s="37" t="e">
        <f t="shared" si="17"/>
        <v>#VALUE!</v>
      </c>
      <c r="L227" s="38" t="str">
        <f t="shared" si="14"/>
        <v>N/A</v>
      </c>
      <c r="M227" s="39" t="str">
        <f t="shared" si="16"/>
        <v>N/A</v>
      </c>
    </row>
    <row r="228" spans="10:13">
      <c r="J228" s="91" t="str">
        <f t="shared" si="15"/>
        <v>N/A</v>
      </c>
      <c r="K228" s="37" t="e">
        <f t="shared" si="17"/>
        <v>#VALUE!</v>
      </c>
      <c r="L228" s="38" t="str">
        <f t="shared" si="14"/>
        <v>N/A</v>
      </c>
      <c r="M228" s="39" t="str">
        <f t="shared" si="16"/>
        <v>N/A</v>
      </c>
    </row>
    <row r="229" spans="10:13">
      <c r="J229" s="91" t="str">
        <f t="shared" si="15"/>
        <v>N/A</v>
      </c>
      <c r="K229" s="37" t="e">
        <f t="shared" si="17"/>
        <v>#VALUE!</v>
      </c>
      <c r="L229" s="38" t="str">
        <f t="shared" si="14"/>
        <v>N/A</v>
      </c>
      <c r="M229" s="39" t="str">
        <f t="shared" si="16"/>
        <v>N/A</v>
      </c>
    </row>
    <row r="230" spans="10:13">
      <c r="J230" s="91" t="str">
        <f t="shared" si="15"/>
        <v>N/A</v>
      </c>
      <c r="K230" s="37" t="e">
        <f t="shared" si="17"/>
        <v>#VALUE!</v>
      </c>
      <c r="L230" s="38" t="str">
        <f t="shared" si="14"/>
        <v>N/A</v>
      </c>
      <c r="M230" s="39" t="str">
        <f t="shared" si="16"/>
        <v>N/A</v>
      </c>
    </row>
    <row r="231" spans="10:13">
      <c r="J231" s="91" t="str">
        <f t="shared" si="15"/>
        <v>N/A</v>
      </c>
      <c r="K231" s="37" t="e">
        <f t="shared" si="17"/>
        <v>#VALUE!</v>
      </c>
      <c r="L231" s="38" t="str">
        <f t="shared" si="14"/>
        <v>N/A</v>
      </c>
      <c r="M231" s="39" t="str">
        <f t="shared" si="16"/>
        <v>N/A</v>
      </c>
    </row>
    <row r="232" spans="10:13">
      <c r="J232" s="91" t="str">
        <f t="shared" si="15"/>
        <v>N/A</v>
      </c>
      <c r="K232" s="37" t="e">
        <f t="shared" si="17"/>
        <v>#VALUE!</v>
      </c>
      <c r="L232" s="38" t="str">
        <f t="shared" si="14"/>
        <v>N/A</v>
      </c>
      <c r="M232" s="39" t="str">
        <f t="shared" si="16"/>
        <v>N/A</v>
      </c>
    </row>
    <row r="233" spans="10:13">
      <c r="J233" s="91" t="str">
        <f t="shared" si="15"/>
        <v>N/A</v>
      </c>
      <c r="K233" s="37" t="e">
        <f t="shared" si="17"/>
        <v>#VALUE!</v>
      </c>
      <c r="L233" s="38" t="str">
        <f t="shared" si="14"/>
        <v>N/A</v>
      </c>
      <c r="M233" s="39" t="str">
        <f t="shared" si="16"/>
        <v>N/A</v>
      </c>
    </row>
    <row r="234" spans="10:13">
      <c r="J234" s="91" t="str">
        <f t="shared" si="15"/>
        <v>N/A</v>
      </c>
      <c r="K234" s="37" t="e">
        <f t="shared" si="17"/>
        <v>#VALUE!</v>
      </c>
      <c r="L234" s="38" t="str">
        <f t="shared" si="14"/>
        <v>N/A</v>
      </c>
      <c r="M234" s="39" t="str">
        <f t="shared" si="16"/>
        <v>N/A</v>
      </c>
    </row>
    <row r="235" spans="10:13">
      <c r="J235" s="91" t="str">
        <f t="shared" si="15"/>
        <v>N/A</v>
      </c>
      <c r="K235" s="37" t="e">
        <f t="shared" si="17"/>
        <v>#VALUE!</v>
      </c>
      <c r="L235" s="38" t="str">
        <f t="shared" si="14"/>
        <v>N/A</v>
      </c>
      <c r="M235" s="39" t="str">
        <f t="shared" si="16"/>
        <v>N/A</v>
      </c>
    </row>
    <row r="236" spans="10:13">
      <c r="J236" s="91" t="str">
        <f t="shared" si="15"/>
        <v>N/A</v>
      </c>
      <c r="K236" s="37" t="e">
        <f t="shared" si="17"/>
        <v>#VALUE!</v>
      </c>
      <c r="L236" s="38" t="str">
        <f t="shared" si="14"/>
        <v>N/A</v>
      </c>
      <c r="M236" s="39" t="str">
        <f t="shared" si="16"/>
        <v>N/A</v>
      </c>
    </row>
    <row r="237" spans="10:13">
      <c r="J237" s="91" t="str">
        <f t="shared" si="15"/>
        <v>N/A</v>
      </c>
      <c r="K237" s="37" t="e">
        <f t="shared" si="17"/>
        <v>#VALUE!</v>
      </c>
      <c r="L237" s="38" t="str">
        <f t="shared" si="14"/>
        <v>N/A</v>
      </c>
      <c r="M237" s="39" t="str">
        <f t="shared" si="16"/>
        <v>N/A</v>
      </c>
    </row>
    <row r="238" spans="10:13">
      <c r="J238" s="91" t="str">
        <f t="shared" si="15"/>
        <v>N/A</v>
      </c>
      <c r="K238" s="37" t="e">
        <f t="shared" si="17"/>
        <v>#VALUE!</v>
      </c>
      <c r="L238" s="38" t="str">
        <f t="shared" si="14"/>
        <v>N/A</v>
      </c>
      <c r="M238" s="39" t="str">
        <f t="shared" si="16"/>
        <v>N/A</v>
      </c>
    </row>
    <row r="239" spans="10:13">
      <c r="J239" s="91" t="str">
        <f t="shared" si="15"/>
        <v>N/A</v>
      </c>
      <c r="K239" s="37" t="e">
        <f t="shared" si="17"/>
        <v>#VALUE!</v>
      </c>
      <c r="L239" s="38" t="str">
        <f t="shared" si="14"/>
        <v>N/A</v>
      </c>
      <c r="M239" s="39" t="str">
        <f t="shared" si="16"/>
        <v>N/A</v>
      </c>
    </row>
    <row r="240" spans="10:13">
      <c r="J240" s="91" t="str">
        <f t="shared" si="15"/>
        <v>N/A</v>
      </c>
      <c r="K240" s="37" t="e">
        <f t="shared" si="17"/>
        <v>#VALUE!</v>
      </c>
      <c r="L240" s="38" t="str">
        <f t="shared" si="14"/>
        <v>N/A</v>
      </c>
      <c r="M240" s="39" t="str">
        <f t="shared" si="16"/>
        <v>N/A</v>
      </c>
    </row>
    <row r="241" spans="10:13">
      <c r="J241" s="91" t="str">
        <f t="shared" si="15"/>
        <v>N/A</v>
      </c>
      <c r="K241" s="37" t="e">
        <f t="shared" si="17"/>
        <v>#VALUE!</v>
      </c>
      <c r="L241" s="38" t="str">
        <f t="shared" si="14"/>
        <v>N/A</v>
      </c>
      <c r="M241" s="39" t="str">
        <f t="shared" si="16"/>
        <v>N/A</v>
      </c>
    </row>
    <row r="242" spans="10:13">
      <c r="J242" s="91" t="str">
        <f t="shared" si="15"/>
        <v>N/A</v>
      </c>
      <c r="K242" s="37" t="e">
        <f t="shared" si="17"/>
        <v>#VALUE!</v>
      </c>
      <c r="L242" s="38" t="str">
        <f t="shared" si="14"/>
        <v>N/A</v>
      </c>
      <c r="M242" s="39" t="str">
        <f t="shared" si="16"/>
        <v>N/A</v>
      </c>
    </row>
    <row r="243" spans="10:13">
      <c r="J243" s="91" t="str">
        <f t="shared" si="15"/>
        <v>N/A</v>
      </c>
      <c r="K243" s="37" t="e">
        <f t="shared" si="17"/>
        <v>#VALUE!</v>
      </c>
      <c r="L243" s="38" t="str">
        <f t="shared" si="14"/>
        <v>N/A</v>
      </c>
      <c r="M243" s="39" t="str">
        <f t="shared" si="16"/>
        <v>N/A</v>
      </c>
    </row>
    <row r="244" spans="10:13">
      <c r="J244" s="91" t="str">
        <f t="shared" si="15"/>
        <v>N/A</v>
      </c>
      <c r="K244" s="37" t="e">
        <f t="shared" si="17"/>
        <v>#VALUE!</v>
      </c>
      <c r="L244" s="38" t="str">
        <f t="shared" si="14"/>
        <v>N/A</v>
      </c>
      <c r="M244" s="39" t="str">
        <f t="shared" si="16"/>
        <v>N/A</v>
      </c>
    </row>
    <row r="245" spans="10:13">
      <c r="J245" s="91" t="str">
        <f t="shared" si="15"/>
        <v>N/A</v>
      </c>
      <c r="K245" s="37" t="e">
        <f t="shared" si="17"/>
        <v>#VALUE!</v>
      </c>
      <c r="L245" s="38" t="str">
        <f t="shared" si="14"/>
        <v>N/A</v>
      </c>
      <c r="M245" s="39" t="str">
        <f t="shared" si="16"/>
        <v>N/A</v>
      </c>
    </row>
  </sheetData>
  <sheetProtection algorithmName="SHA-512" hashValue="yzuvcvMWh41SpzDcMWw8eq5KogY9WmKlt5ExFATNbJOeGKq8p4MwgAX3yUmOOdxoAOcUXqmVsfEiOHSTd/1bfw==" saltValue="yTCw54Ir+bTMzzjMq88TBQ==" spinCount="100000" sheet="1" objects="1" scenarios="1"/>
  <autoFilter ref="A4:S4" xr:uid="{FD1EFB66-263A-4EDF-AC02-D03878A1CE61}"/>
  <conditionalFormatting sqref="A4:A5 A7:A1048576">
    <cfRule type="containsText" dxfId="6" priority="10" operator="containsText" text="Onlined">
      <formula>NOT(ISERROR(SEARCH("Onlined",A4)))</formula>
    </cfRule>
  </conditionalFormatting>
  <conditionalFormatting sqref="A1:A5 A7:A1048576">
    <cfRule type="containsText" dxfId="5" priority="6" operator="containsText" text="Ready">
      <formula>NOT(ISERROR(SEARCH("Ready",A1)))</formula>
    </cfRule>
  </conditionalFormatting>
  <conditionalFormatting sqref="C6">
    <cfRule type="containsText" dxfId="4" priority="5" operator="containsText" text="online">
      <formula>NOT(ISERROR(SEARCH("online",C6)))</formula>
    </cfRule>
  </conditionalFormatting>
  <conditionalFormatting sqref="C6">
    <cfRule type="containsText" dxfId="3" priority="3" operator="containsText" text="Ready">
      <formula>NOT(ISERROR(SEARCH("Ready",C6)))</formula>
    </cfRule>
    <cfRule type="containsText" dxfId="2" priority="4" operator="containsText" text="pend">
      <formula>NOT(ISERROR(SEARCH("pend",C6)))</formula>
    </cfRule>
  </conditionalFormatting>
  <conditionalFormatting sqref="A1:A1048576">
    <cfRule type="containsText" dxfId="1" priority="2" operator="containsText" text="Processed">
      <formula>NOT(ISERROR(SEARCH("Processed",A1)))</formula>
    </cfRule>
    <cfRule type="containsText" dxfId="0" priority="1" operator="containsText" text="Pending">
      <formula>NOT(ISERROR(SEARCH("Pending",A1)))</formula>
    </cfRule>
  </conditionalFormatting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0A62C64-AC27-41F6-84F7-31CA9FE36AC1}">
          <x14:formula1>
            <xm:f>Sheet1!$A$1:$A$8</xm:f>
          </x14:formula1>
          <xm:sqref>I5:I1048576</xm:sqref>
        </x14:dataValidation>
        <x14:dataValidation type="list" allowBlank="1" showInputMessage="1" showErrorMessage="1" xr:uid="{F363CF27-5ABD-4E17-BD5E-70AFF98A8945}">
          <x14:formula1>
            <xm:f>Sheet1!$A$10:$A$13</xm:f>
          </x14:formula1>
          <xm:sqref>A5:A1048576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437F3-034B-4A22-9C9F-E333671B290F}">
  <dimension ref="A1:K31"/>
  <sheetViews>
    <sheetView workbookViewId="0">
      <selection activeCell="A13" sqref="A13"/>
    </sheetView>
  </sheetViews>
  <sheetFormatPr defaultRowHeight="14.4"/>
  <cols>
    <col min="3" max="3" width="15.5546875" bestFit="1" customWidth="1"/>
    <col min="4" max="4" width="16.6640625" bestFit="1" customWidth="1"/>
    <col min="5" max="5" width="16.44140625" bestFit="1" customWidth="1"/>
    <col min="6" max="6" width="15.5546875" bestFit="1" customWidth="1"/>
    <col min="7" max="7" width="24.33203125" customWidth="1"/>
    <col min="8" max="8" width="16" bestFit="1" customWidth="1"/>
    <col min="9" max="9" width="15.5546875" bestFit="1" customWidth="1"/>
    <col min="10" max="10" width="16.44140625" customWidth="1"/>
  </cols>
  <sheetData>
    <row r="1" spans="1:11">
      <c r="A1" t="s">
        <v>93</v>
      </c>
      <c r="C1" s="40" t="s">
        <v>104</v>
      </c>
      <c r="D1" s="41" t="s">
        <v>105</v>
      </c>
      <c r="E1" s="41"/>
      <c r="F1" s="42"/>
      <c r="G1" s="41"/>
      <c r="H1" s="41"/>
      <c r="I1" s="41"/>
    </row>
    <row r="2" spans="1:11" ht="15" thickBot="1">
      <c r="A2" t="s">
        <v>95</v>
      </c>
      <c r="C2" s="43" t="s">
        <v>106</v>
      </c>
      <c r="D2" s="44" t="s">
        <v>107</v>
      </c>
      <c r="E2" s="44" t="s">
        <v>108</v>
      </c>
      <c r="F2" s="42" t="s">
        <v>109</v>
      </c>
      <c r="G2" s="45" t="s">
        <v>110</v>
      </c>
      <c r="H2" s="46" t="s">
        <v>111</v>
      </c>
      <c r="I2" s="46" t="s">
        <v>112</v>
      </c>
    </row>
    <row r="3" spans="1:11">
      <c r="A3" t="s">
        <v>97</v>
      </c>
      <c r="C3" s="47" t="s">
        <v>93</v>
      </c>
      <c r="D3" s="48">
        <v>18364.84</v>
      </c>
      <c r="E3" s="49">
        <v>18915.79</v>
      </c>
      <c r="F3" s="50">
        <v>460</v>
      </c>
      <c r="G3" s="51">
        <v>4</v>
      </c>
      <c r="H3" s="52">
        <f>E3/G3</f>
        <v>4728.9475000000002</v>
      </c>
      <c r="I3" s="53">
        <f>F3/G3</f>
        <v>115</v>
      </c>
      <c r="J3" s="54" t="s">
        <v>4</v>
      </c>
      <c r="K3" s="55">
        <f>E3/F3</f>
        <v>41.121282608695651</v>
      </c>
    </row>
    <row r="4" spans="1:11">
      <c r="A4" t="s">
        <v>101</v>
      </c>
      <c r="C4" s="56" t="s">
        <v>113</v>
      </c>
      <c r="D4" s="57">
        <f t="shared" ref="D4:F6" si="0">D3/2</f>
        <v>9182.42</v>
      </c>
      <c r="E4" s="58">
        <f t="shared" si="0"/>
        <v>9457.8950000000004</v>
      </c>
      <c r="F4" s="42">
        <f t="shared" si="0"/>
        <v>230</v>
      </c>
      <c r="G4" s="59">
        <v>2</v>
      </c>
      <c r="H4" s="60">
        <f>E4/G4</f>
        <v>4728.9475000000002</v>
      </c>
      <c r="I4" s="61">
        <f t="shared" ref="I4:I31" si="1">F4/G4</f>
        <v>115</v>
      </c>
    </row>
    <row r="5" spans="1:11">
      <c r="A5" t="s">
        <v>102</v>
      </c>
      <c r="C5" s="62" t="s">
        <v>114</v>
      </c>
      <c r="D5" s="57">
        <f t="shared" si="0"/>
        <v>4591.21</v>
      </c>
      <c r="E5" s="58">
        <f t="shared" si="0"/>
        <v>4728.9475000000002</v>
      </c>
      <c r="F5" s="42">
        <f t="shared" si="0"/>
        <v>115</v>
      </c>
      <c r="G5" s="59">
        <v>3</v>
      </c>
      <c r="H5" s="60">
        <f>E5/G5</f>
        <v>1576.3158333333333</v>
      </c>
      <c r="I5" s="61">
        <f t="shared" si="1"/>
        <v>38.333333333333336</v>
      </c>
    </row>
    <row r="6" spans="1:11" ht="15" thickBot="1">
      <c r="A6" t="s">
        <v>103</v>
      </c>
      <c r="C6" s="63" t="s">
        <v>115</v>
      </c>
      <c r="D6" s="64">
        <f t="shared" si="0"/>
        <v>2295.605</v>
      </c>
      <c r="E6" s="65">
        <f t="shared" si="0"/>
        <v>2364.4737500000001</v>
      </c>
      <c r="F6" s="66">
        <f t="shared" si="0"/>
        <v>57.5</v>
      </c>
      <c r="G6" s="67"/>
      <c r="H6" s="68" t="e">
        <f>D6/G6</f>
        <v>#DIV/0!</v>
      </c>
      <c r="I6" s="69" t="e">
        <f t="shared" si="1"/>
        <v>#DIV/0!</v>
      </c>
    </row>
    <row r="7" spans="1:11" ht="15" thickBot="1">
      <c r="A7" t="s">
        <v>94</v>
      </c>
      <c r="C7" s="41"/>
      <c r="D7" s="70"/>
      <c r="E7" s="70"/>
      <c r="F7" s="42"/>
      <c r="G7" s="71"/>
      <c r="H7" s="72"/>
      <c r="I7" s="73"/>
    </row>
    <row r="8" spans="1:11">
      <c r="A8" t="s">
        <v>96</v>
      </c>
      <c r="C8" s="47" t="s">
        <v>95</v>
      </c>
      <c r="D8" s="48">
        <v>19653.91</v>
      </c>
      <c r="E8" s="49">
        <v>20243.53</v>
      </c>
      <c r="F8" s="50">
        <v>460</v>
      </c>
      <c r="G8" s="51">
        <v>8</v>
      </c>
      <c r="H8" s="52">
        <f>E8/G8</f>
        <v>2530.4412499999999</v>
      </c>
      <c r="I8" s="53">
        <f>F8/G8</f>
        <v>57.5</v>
      </c>
      <c r="J8" s="54" t="s">
        <v>4</v>
      </c>
      <c r="K8" s="55">
        <f>E8/F8</f>
        <v>44.007673913043476</v>
      </c>
    </row>
    <row r="9" spans="1:11">
      <c r="C9" s="62" t="s">
        <v>113</v>
      </c>
      <c r="D9" s="57">
        <f t="shared" ref="D9:E11" si="2">D8/2</f>
        <v>9826.9549999999999</v>
      </c>
      <c r="E9" s="58">
        <f t="shared" si="2"/>
        <v>10121.764999999999</v>
      </c>
      <c r="F9" s="42">
        <v>230</v>
      </c>
      <c r="G9" s="59">
        <v>2</v>
      </c>
      <c r="H9" s="74">
        <f>E9/G9</f>
        <v>5060.8824999999997</v>
      </c>
      <c r="I9" s="61">
        <f t="shared" si="1"/>
        <v>115</v>
      </c>
    </row>
    <row r="10" spans="1:11">
      <c r="A10" t="s">
        <v>131</v>
      </c>
      <c r="C10" s="62" t="s">
        <v>114</v>
      </c>
      <c r="D10" s="57">
        <f t="shared" si="2"/>
        <v>4913.4775</v>
      </c>
      <c r="E10" s="58">
        <f t="shared" si="2"/>
        <v>5060.8824999999997</v>
      </c>
      <c r="F10" s="42">
        <v>115</v>
      </c>
      <c r="G10" s="59">
        <v>3</v>
      </c>
      <c r="H10" s="74">
        <f>E10/G10</f>
        <v>1686.9608333333333</v>
      </c>
      <c r="I10" s="61">
        <f t="shared" si="1"/>
        <v>38.333333333333336</v>
      </c>
    </row>
    <row r="11" spans="1:11" ht="15" thickBot="1">
      <c r="A11" t="s">
        <v>149</v>
      </c>
      <c r="C11" s="63" t="s">
        <v>115</v>
      </c>
      <c r="D11" s="64">
        <f t="shared" si="2"/>
        <v>2456.73875</v>
      </c>
      <c r="E11" s="65">
        <f t="shared" si="2"/>
        <v>2530.4412499999999</v>
      </c>
      <c r="F11" s="66">
        <v>57.5</v>
      </c>
      <c r="G11" s="67"/>
      <c r="H11" s="68" t="e">
        <f>D11/G11</f>
        <v>#DIV/0!</v>
      </c>
      <c r="I11" s="69" t="e">
        <f t="shared" si="1"/>
        <v>#DIV/0!</v>
      </c>
    </row>
    <row r="12" spans="1:11" ht="15" thickBot="1">
      <c r="A12" t="s">
        <v>150</v>
      </c>
      <c r="C12" s="41"/>
      <c r="D12" s="70"/>
      <c r="E12" s="70"/>
      <c r="F12" s="42"/>
      <c r="G12" s="71"/>
      <c r="H12" s="72"/>
      <c r="I12" s="73"/>
    </row>
    <row r="13" spans="1:11">
      <c r="A13" t="s">
        <v>151</v>
      </c>
      <c r="C13" s="47" t="s">
        <v>97</v>
      </c>
      <c r="D13" s="75">
        <v>20121.86</v>
      </c>
      <c r="E13" s="49">
        <v>20725.52</v>
      </c>
      <c r="F13" s="50">
        <v>460</v>
      </c>
      <c r="G13" s="51"/>
      <c r="H13" s="76" t="e">
        <f>E13/G13</f>
        <v>#DIV/0!</v>
      </c>
      <c r="I13" s="53" t="e">
        <f t="shared" si="1"/>
        <v>#DIV/0!</v>
      </c>
      <c r="J13" s="54" t="s">
        <v>4</v>
      </c>
      <c r="K13" s="55">
        <f>E13/F13</f>
        <v>45.055478260869563</v>
      </c>
    </row>
    <row r="14" spans="1:11">
      <c r="C14" s="62" t="s">
        <v>113</v>
      </c>
      <c r="D14" s="57">
        <f t="shared" ref="D14:E16" si="3">D13/2</f>
        <v>10060.93</v>
      </c>
      <c r="E14" s="58">
        <f t="shared" si="3"/>
        <v>10362.76</v>
      </c>
      <c r="F14" s="42">
        <v>230</v>
      </c>
      <c r="G14" s="59">
        <v>2</v>
      </c>
      <c r="H14" s="74">
        <f>E14/G14</f>
        <v>5181.38</v>
      </c>
      <c r="I14" s="61">
        <f t="shared" si="1"/>
        <v>115</v>
      </c>
    </row>
    <row r="15" spans="1:11">
      <c r="C15" s="62" t="s">
        <v>114</v>
      </c>
      <c r="D15" s="77">
        <f t="shared" si="3"/>
        <v>5030.4650000000001</v>
      </c>
      <c r="E15" s="57">
        <f t="shared" si="3"/>
        <v>5181.38</v>
      </c>
      <c r="F15" s="42">
        <v>115</v>
      </c>
      <c r="G15" s="59"/>
      <c r="H15" s="60" t="e">
        <f>D15/G15</f>
        <v>#DIV/0!</v>
      </c>
      <c r="I15" s="61" t="e">
        <f t="shared" si="1"/>
        <v>#DIV/0!</v>
      </c>
    </row>
    <row r="16" spans="1:11" ht="15" thickBot="1">
      <c r="C16" s="63" t="s">
        <v>115</v>
      </c>
      <c r="D16" s="64">
        <f t="shared" si="3"/>
        <v>2515.2325000000001</v>
      </c>
      <c r="E16" s="65">
        <f t="shared" si="3"/>
        <v>2590.69</v>
      </c>
      <c r="F16" s="66">
        <v>57.5</v>
      </c>
      <c r="G16" s="67"/>
      <c r="H16" s="68" t="e">
        <f>D16/G16</f>
        <v>#DIV/0!</v>
      </c>
      <c r="I16" s="69" t="e">
        <f t="shared" si="1"/>
        <v>#DIV/0!</v>
      </c>
    </row>
    <row r="17" spans="3:11" ht="15" thickBot="1">
      <c r="C17" s="41"/>
      <c r="D17" s="70"/>
      <c r="E17" s="70"/>
      <c r="F17" s="42"/>
      <c r="G17" s="71"/>
      <c r="H17" s="72"/>
      <c r="I17" s="73"/>
    </row>
    <row r="18" spans="3:11">
      <c r="C18" s="78" t="s">
        <v>116</v>
      </c>
      <c r="D18" s="79">
        <v>19283.09</v>
      </c>
      <c r="E18" s="49">
        <v>19861.580000000002</v>
      </c>
      <c r="F18" s="50">
        <v>460</v>
      </c>
      <c r="G18" s="51"/>
      <c r="H18" s="76" t="e">
        <f>E18/G18</f>
        <v>#DIV/0!</v>
      </c>
      <c r="I18" s="53" t="e">
        <f t="shared" si="1"/>
        <v>#DIV/0!</v>
      </c>
      <c r="J18" s="54" t="s">
        <v>4</v>
      </c>
      <c r="K18" s="55">
        <f>E18/F18</f>
        <v>43.177347826086958</v>
      </c>
    </row>
    <row r="19" spans="3:11">
      <c r="C19" s="62" t="s">
        <v>113</v>
      </c>
      <c r="D19" s="80">
        <f t="shared" ref="D19:F21" si="4">D18/2</f>
        <v>9641.5450000000001</v>
      </c>
      <c r="E19" s="58">
        <f t="shared" si="4"/>
        <v>9930.7900000000009</v>
      </c>
      <c r="F19" s="42">
        <f t="shared" si="4"/>
        <v>230</v>
      </c>
      <c r="G19" s="59">
        <v>2</v>
      </c>
      <c r="H19" s="74">
        <f>E19/G19</f>
        <v>4965.3950000000004</v>
      </c>
      <c r="I19" s="61">
        <f t="shared" si="1"/>
        <v>115</v>
      </c>
    </row>
    <row r="20" spans="3:11">
      <c r="C20" s="62" t="s">
        <v>114</v>
      </c>
      <c r="D20" s="80">
        <f t="shared" si="4"/>
        <v>4820.7725</v>
      </c>
      <c r="E20" s="57">
        <f t="shared" si="4"/>
        <v>4965.3950000000004</v>
      </c>
      <c r="F20" s="42">
        <f t="shared" si="4"/>
        <v>115</v>
      </c>
      <c r="G20" s="59"/>
      <c r="H20" s="60" t="e">
        <f>D20/G20</f>
        <v>#DIV/0!</v>
      </c>
      <c r="I20" s="61" t="e">
        <f t="shared" si="1"/>
        <v>#DIV/0!</v>
      </c>
    </row>
    <row r="21" spans="3:11" ht="15" thickBot="1">
      <c r="C21" s="63" t="s">
        <v>115</v>
      </c>
      <c r="D21" s="81">
        <f t="shared" si="4"/>
        <v>2410.38625</v>
      </c>
      <c r="E21" s="65">
        <f t="shared" si="4"/>
        <v>2482.6975000000002</v>
      </c>
      <c r="F21" s="66">
        <f t="shared" si="4"/>
        <v>57.5</v>
      </c>
      <c r="G21" s="67"/>
      <c r="H21" s="68" t="e">
        <f>D21/G21</f>
        <v>#DIV/0!</v>
      </c>
      <c r="I21" s="69" t="e">
        <f t="shared" si="1"/>
        <v>#DIV/0!</v>
      </c>
    </row>
    <row r="22" spans="3:11" ht="15" thickBot="1">
      <c r="C22" s="41"/>
      <c r="D22" s="70"/>
      <c r="E22" s="70"/>
      <c r="F22" s="42"/>
      <c r="G22" s="82"/>
      <c r="H22" s="72"/>
      <c r="I22" s="73"/>
    </row>
    <row r="23" spans="3:11">
      <c r="C23" s="78" t="s">
        <v>117</v>
      </c>
      <c r="D23" s="83">
        <f>20051.68</f>
        <v>20051.68</v>
      </c>
      <c r="E23" s="49">
        <f>20653.23</f>
        <v>20653.23</v>
      </c>
      <c r="F23" s="50">
        <v>460</v>
      </c>
      <c r="G23" s="84"/>
      <c r="H23" s="76" t="e">
        <f>E23/G23</f>
        <v>#DIV/0!</v>
      </c>
      <c r="I23" s="53" t="e">
        <f t="shared" si="1"/>
        <v>#DIV/0!</v>
      </c>
    </row>
    <row r="24" spans="3:11">
      <c r="C24" s="62" t="s">
        <v>113</v>
      </c>
      <c r="D24" s="85">
        <f t="shared" ref="D24:F26" si="5">D23/2</f>
        <v>10025.84</v>
      </c>
      <c r="E24" s="58">
        <f t="shared" si="5"/>
        <v>10326.615</v>
      </c>
      <c r="F24" s="42">
        <f t="shared" si="5"/>
        <v>230</v>
      </c>
      <c r="G24" s="82">
        <v>2</v>
      </c>
      <c r="H24" s="74">
        <f>E24/G24</f>
        <v>5163.3074999999999</v>
      </c>
      <c r="I24" s="61">
        <f t="shared" si="1"/>
        <v>115</v>
      </c>
    </row>
    <row r="25" spans="3:11">
      <c r="C25" s="62" t="s">
        <v>114</v>
      </c>
      <c r="D25" s="85">
        <f t="shared" si="5"/>
        <v>5012.92</v>
      </c>
      <c r="E25" s="58">
        <f t="shared" si="5"/>
        <v>5163.3074999999999</v>
      </c>
      <c r="F25" s="42">
        <f t="shared" si="5"/>
        <v>115</v>
      </c>
      <c r="G25" s="82">
        <v>4</v>
      </c>
      <c r="H25" s="74">
        <f>E25/G25</f>
        <v>1290.826875</v>
      </c>
      <c r="I25" s="61">
        <f t="shared" si="1"/>
        <v>28.75</v>
      </c>
    </row>
    <row r="26" spans="3:11" ht="15" thickBot="1">
      <c r="C26" s="63" t="s">
        <v>115</v>
      </c>
      <c r="D26" s="86">
        <f t="shared" si="5"/>
        <v>2506.46</v>
      </c>
      <c r="E26" s="65">
        <f t="shared" si="5"/>
        <v>2581.6537499999999</v>
      </c>
      <c r="F26" s="66">
        <f t="shared" si="5"/>
        <v>57.5</v>
      </c>
      <c r="G26" s="87"/>
      <c r="H26" s="68" t="e">
        <f>D26/G26</f>
        <v>#DIV/0!</v>
      </c>
      <c r="I26" s="69" t="e">
        <f t="shared" si="1"/>
        <v>#DIV/0!</v>
      </c>
    </row>
    <row r="27" spans="3:11" ht="15" thickBot="1">
      <c r="C27" s="41"/>
      <c r="D27" s="70"/>
      <c r="E27" s="70"/>
      <c r="F27" s="88"/>
      <c r="G27" s="82"/>
      <c r="H27" s="72"/>
      <c r="I27" s="73"/>
    </row>
    <row r="28" spans="3:11">
      <c r="C28" s="78" t="s">
        <v>118</v>
      </c>
      <c r="D28" s="83">
        <f>20524.3</f>
        <v>20524.3</v>
      </c>
      <c r="E28" s="49">
        <f>21140.03</f>
        <v>21140.03</v>
      </c>
      <c r="F28" s="50">
        <v>460</v>
      </c>
      <c r="G28" s="84">
        <v>2</v>
      </c>
      <c r="H28" s="52">
        <f>E28/G28</f>
        <v>10570.014999999999</v>
      </c>
      <c r="I28" s="53">
        <f t="shared" si="1"/>
        <v>230</v>
      </c>
    </row>
    <row r="29" spans="3:11">
      <c r="C29" s="62" t="s">
        <v>113</v>
      </c>
      <c r="D29" s="85">
        <f t="shared" ref="D29:F31" si="6">D28/2</f>
        <v>10262.15</v>
      </c>
      <c r="E29" s="58">
        <f t="shared" si="6"/>
        <v>10570.014999999999</v>
      </c>
      <c r="F29" s="42">
        <f t="shared" si="6"/>
        <v>230</v>
      </c>
      <c r="G29" s="82">
        <v>2</v>
      </c>
      <c r="H29" s="60">
        <f>E29/G29</f>
        <v>5285.0074999999997</v>
      </c>
      <c r="I29" s="61">
        <f t="shared" si="1"/>
        <v>115</v>
      </c>
    </row>
    <row r="30" spans="3:11">
      <c r="C30" s="62" t="s">
        <v>114</v>
      </c>
      <c r="D30" s="89">
        <f t="shared" si="6"/>
        <v>5131.0749999999998</v>
      </c>
      <c r="E30" s="57">
        <f t="shared" si="6"/>
        <v>5285.0074999999997</v>
      </c>
      <c r="F30" s="42">
        <f t="shared" si="6"/>
        <v>115</v>
      </c>
      <c r="G30" s="82"/>
      <c r="H30" s="60" t="e">
        <f>D30/G30</f>
        <v>#DIV/0!</v>
      </c>
      <c r="I30" s="61" t="e">
        <f t="shared" si="1"/>
        <v>#DIV/0!</v>
      </c>
    </row>
    <row r="31" spans="3:11" ht="15" thickBot="1">
      <c r="C31" s="63" t="s">
        <v>115</v>
      </c>
      <c r="D31" s="86">
        <f t="shared" si="6"/>
        <v>2565.5374999999999</v>
      </c>
      <c r="E31" s="65">
        <f t="shared" si="6"/>
        <v>2642.5037499999999</v>
      </c>
      <c r="F31" s="66">
        <f t="shared" si="6"/>
        <v>57.5</v>
      </c>
      <c r="G31" s="87"/>
      <c r="H31" s="68" t="e">
        <f>D31/G31</f>
        <v>#DIV/0!</v>
      </c>
      <c r="I31" s="69" t="e">
        <f t="shared" si="1"/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 Study</vt:lpstr>
      <vt:lpstr>TA-SIA</vt:lpstr>
      <vt:lpstr>CI&amp;SL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Eunhye Cho</dc:creator>
  <cp:lastModifiedBy>Eunhye Cho</cp:lastModifiedBy>
  <dcterms:created xsi:type="dcterms:W3CDTF">2015-06-05T18:17:20Z</dcterms:created>
  <dcterms:modified xsi:type="dcterms:W3CDTF">2024-12-05T15:14:22Z</dcterms:modified>
</cp:coreProperties>
</file>