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S:\Academic Units\Funding\Sessional Funding\Sessional Funding Template\For Business Officers to upload on website\2023-24\"/>
    </mc:Choice>
  </mc:AlternateContent>
  <xr:revisionPtr revIDLastSave="0" documentId="13_ncr:1_{186080BE-B636-4171-86C7-9619DA3982B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Maternity Leave" sheetId="6" r:id="rId1"/>
    <sheet name="Parental Leave " sheetId="7" r:id="rId2"/>
  </sheets>
  <externalReferences>
    <externalReference r:id="rId3"/>
  </externalReferences>
  <definedNames>
    <definedName name="qualification">[1]Sheet3!$B$4:$B$5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7" l="1"/>
  <c r="H29" i="7"/>
  <c r="H28" i="7"/>
  <c r="H26" i="6"/>
  <c r="H27" i="6" s="1"/>
  <c r="H22" i="7" l="1"/>
  <c r="H21" i="7"/>
  <c r="H17" i="7"/>
  <c r="H18" i="7" s="1"/>
  <c r="I7" i="7" l="1"/>
  <c r="I8" i="7" s="1"/>
  <c r="H15" i="7" l="1"/>
  <c r="H23" i="7" s="1"/>
  <c r="H10" i="7"/>
  <c r="J8" i="7" s="1"/>
  <c r="I27" i="7" l="1"/>
  <c r="H24" i="7"/>
  <c r="N4" i="7"/>
  <c r="H26" i="7"/>
  <c r="P5" i="7" l="1"/>
  <c r="P6" i="7" s="1"/>
  <c r="H14" i="6"/>
  <c r="H9" i="6"/>
  <c r="I7" i="6"/>
  <c r="I8" i="6" s="1"/>
  <c r="H22" i="6" l="1"/>
  <c r="N6" i="7"/>
  <c r="H25" i="7"/>
  <c r="J8" i="6"/>
  <c r="H23" i="6"/>
  <c r="H27" i="7" l="1"/>
  <c r="H25" i="6"/>
  <c r="H28" i="6"/>
  <c r="I26" i="6"/>
  <c r="J26" i="6" s="1"/>
  <c r="J27" i="7" l="1"/>
  <c r="H30" i="7"/>
</calcChain>
</file>

<file path=xl/sharedStrings.xml><?xml version="1.0" encoding="utf-8"?>
<sst xmlns="http://schemas.openxmlformats.org/spreadsheetml/2006/main" count="105" uniqueCount="63">
  <si>
    <t xml:space="preserve">Maternity Benefits Calculation </t>
  </si>
  <si>
    <t xml:space="preserve">Employment Information </t>
  </si>
  <si>
    <t>Name:</t>
  </si>
  <si>
    <t>and Eligibility</t>
  </si>
  <si>
    <t>Personnel Number:</t>
  </si>
  <si>
    <t>yyy yyy</t>
  </si>
  <si>
    <t>*Employee Group:</t>
  </si>
  <si>
    <t>UTFA</t>
  </si>
  <si>
    <t>*Maternity Leave Start Date:</t>
  </si>
  <si>
    <t>*Maternity Leave End Date:</t>
  </si>
  <si>
    <t>University Top-Up End Date:</t>
  </si>
  <si>
    <t>*Has the applicant worked with the University more than one year prior to the start of the leave?</t>
  </si>
  <si>
    <t>Yes</t>
  </si>
  <si>
    <t>*Insured working hours in the last 52 weeks or since last claim is greater than 600?</t>
  </si>
  <si>
    <t>Eligibility of Maternity Benefits</t>
  </si>
  <si>
    <t xml:space="preserve">  </t>
  </si>
  <si>
    <t>Qualifying Period</t>
  </si>
  <si>
    <t>weeks</t>
  </si>
  <si>
    <t>Payment during the period</t>
  </si>
  <si>
    <t>*Weekly Maximum EI</t>
  </si>
  <si>
    <t>Confirm amount by visiting Service Canada web page</t>
  </si>
  <si>
    <t>*Maximum Yearly Insurable Earnings Amount</t>
  </si>
  <si>
    <t>95% Salary</t>
  </si>
  <si>
    <t>Government EI :</t>
  </si>
  <si>
    <t>Department Top-up:</t>
  </si>
  <si>
    <t>Central Top-up :</t>
  </si>
  <si>
    <t>* : Mandatory Fields that requires input</t>
  </si>
  <si>
    <t xml:space="preserve">Please note this template works under these conditions. </t>
  </si>
  <si>
    <t>1. The EI applicant has no source of income other than the EI and the University top-up, otherwise EI will be pro-rated.</t>
  </si>
  <si>
    <t>2. The applicant must have worked with the University longer than one year, otherwise the top up will be prorated and the template will just give $0</t>
  </si>
  <si>
    <t>Parental Benefits Calculation</t>
  </si>
  <si>
    <t>*Parental Leave Start Date:</t>
  </si>
  <si>
    <t>*Parental Leave End Date:</t>
  </si>
  <si>
    <t>Eligibility of Parental Benefits</t>
  </si>
  <si>
    <t>4. Please check the maximum weekly EI and the maximum yearly insurable earnings amounts as they change periodically at:</t>
  </si>
  <si>
    <t>*Annual Salary at Maternity Leave start date:</t>
  </si>
  <si>
    <t>*Annual Salary at Maternity Leave end date (see #3 below):</t>
  </si>
  <si>
    <t>WARNING: ATB &amp; PTR increase normally occurs on July 1st each year. The above calculation will not be accurate if the ATB/PTR increase is given on any day other than July 1st.</t>
  </si>
  <si>
    <t>*Annual Salary at Parental Leave start date:</t>
  </si>
  <si>
    <t>*Annual Salary at Parental Leave end date (see #3 below):</t>
  </si>
  <si>
    <r>
      <t xml:space="preserve">3. Annual Salary (including ATB &amp; PTR): Enter annual salary earned after ATB/ PTR increase </t>
    </r>
    <r>
      <rPr>
        <b/>
        <u/>
        <sz val="8"/>
        <color theme="1"/>
        <rFont val="Arial"/>
        <family val="2"/>
      </rPr>
      <t>IF</t>
    </r>
    <r>
      <rPr>
        <b/>
        <sz val="8"/>
        <color theme="1"/>
        <rFont val="Arial"/>
        <family val="2"/>
      </rPr>
      <t xml:space="preserve"> the increase occurred during the Maternity Leave period, </t>
    </r>
    <r>
      <rPr>
        <b/>
        <u/>
        <sz val="8"/>
        <color theme="1"/>
        <rFont val="Arial"/>
        <family val="2"/>
      </rPr>
      <t>OTHERWISE</t>
    </r>
    <r>
      <rPr>
        <b/>
        <sz val="8"/>
        <color theme="1"/>
        <rFont val="Arial"/>
        <family val="2"/>
      </rPr>
      <t xml:space="preserve">, the salary should be same as the salary in </t>
    </r>
    <r>
      <rPr>
        <b/>
        <i/>
        <sz val="8"/>
        <color theme="1"/>
        <rFont val="Arial"/>
        <family val="2"/>
      </rPr>
      <t>Annual Salary at Maternity Leave start date.</t>
    </r>
  </si>
  <si>
    <t>*Has two week waiting period served by either birth mother or father on Parental leave or spouse's parental leave?</t>
  </si>
  <si>
    <t>3. Annual Salary (including ATB &amp; PTR): Enter annual salary earned after ATB/ PTR increase IF the increase occurred during the Parental Leave period, OTHERWISE, the salary should be same as the salary in Annual Salary at Parental Leave start date.</t>
  </si>
  <si>
    <t>Department Saving on Salary :</t>
  </si>
  <si>
    <t>Department Saving on Benefit :</t>
  </si>
  <si>
    <t>Total Department Saving :</t>
  </si>
  <si>
    <t>Total Department Saving on Parental Leave :</t>
  </si>
  <si>
    <t xml:space="preserve">Additional Saving on Benefit from Department Top up : * </t>
  </si>
  <si>
    <t>*As Per Payroll, Standard Benefit Rate does not apply for appointed employees who are on Mat/Parental leaves.</t>
  </si>
  <si>
    <t>*Parental Unpaid End Date:</t>
  </si>
  <si>
    <t xml:space="preserve">Department Salary Saving </t>
  </si>
  <si>
    <t xml:space="preserve">Department Benefit Saving </t>
  </si>
  <si>
    <t>Parental Unpaid Start Date:</t>
  </si>
  <si>
    <t>*Note: This Unpaid Leave calculation only apply for Unpaid leave right after Parental leave.</t>
  </si>
  <si>
    <t>Parental Leave - Unpaid Calculation</t>
  </si>
  <si>
    <t>As of January 1, 2021</t>
  </si>
  <si>
    <t>One weeks EI waiting period</t>
  </si>
  <si>
    <t>No</t>
  </si>
  <si>
    <t>Manual Input date</t>
  </si>
  <si>
    <t>https://www.canada.ca/en/services/benefits/ei/ei-regular-benefit/benefit-amount.html</t>
  </si>
  <si>
    <t>(Maximum 20 weeks for UTFA, 18 weeks for PM / USW including 1 weeks EI wait time)</t>
  </si>
  <si>
    <t>(Maximum 10 weeks including 1 week EI wait time)</t>
  </si>
  <si>
    <t>One week EI waiting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</si>
</sst>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409]mmmm\ d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.5"/>
      <name val="MS Sans Serif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3" applyNumberFormat="0" applyFont="0" applyFill="0" applyAlignment="0" applyProtection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0" fontId="13" fillId="0" borderId="0" applyNumberForma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/>
    <xf numFmtId="0" fontId="10" fillId="0" borderId="0" xfId="7" applyFont="1"/>
    <xf numFmtId="0" fontId="10" fillId="0" borderId="0" xfId="7" applyFont="1" applyProtection="1"/>
    <xf numFmtId="0" fontId="5" fillId="0" borderId="8" xfId="7" applyFont="1" applyBorder="1" applyProtection="1"/>
    <xf numFmtId="0" fontId="10" fillId="0" borderId="4" xfId="7" applyFont="1" applyBorder="1" applyProtection="1"/>
    <xf numFmtId="0" fontId="10" fillId="0" borderId="5" xfId="7" applyFont="1" applyBorder="1" applyProtection="1">
      <protection locked="0"/>
    </xf>
    <xf numFmtId="0" fontId="5" fillId="0" borderId="7" xfId="7" applyFont="1" applyBorder="1" applyProtection="1"/>
    <xf numFmtId="0" fontId="10" fillId="0" borderId="0" xfId="7" applyFont="1" applyBorder="1" applyProtection="1"/>
    <xf numFmtId="0" fontId="10" fillId="0" borderId="6" xfId="7" applyFont="1" applyBorder="1" applyProtection="1">
      <protection locked="0"/>
    </xf>
    <xf numFmtId="165" fontId="10" fillId="0" borderId="6" xfId="7" applyNumberFormat="1" applyFont="1" applyBorder="1" applyProtection="1">
      <protection locked="0"/>
    </xf>
    <xf numFmtId="165" fontId="10" fillId="3" borderId="0" xfId="7" applyNumberFormat="1" applyFont="1" applyFill="1"/>
    <xf numFmtId="0" fontId="10" fillId="3" borderId="0" xfId="7" applyFont="1" applyFill="1"/>
    <xf numFmtId="165" fontId="10" fillId="3" borderId="6" xfId="7" applyNumberFormat="1" applyFont="1" applyFill="1" applyBorder="1"/>
    <xf numFmtId="0" fontId="10" fillId="0" borderId="7" xfId="7" applyFont="1" applyBorder="1" applyProtection="1"/>
    <xf numFmtId="4" fontId="10" fillId="0" borderId="6" xfId="7" applyNumberFormat="1" applyFont="1" applyBorder="1" applyProtection="1">
      <protection locked="0"/>
    </xf>
    <xf numFmtId="4" fontId="10" fillId="0" borderId="6" xfId="7" applyNumberFormat="1" applyFont="1" applyBorder="1" applyAlignment="1" applyProtection="1">
      <alignment horizontal="left"/>
      <protection locked="0"/>
    </xf>
    <xf numFmtId="0" fontId="10" fillId="0" borderId="9" xfId="7" applyFont="1" applyBorder="1" applyProtection="1"/>
    <xf numFmtId="0" fontId="10" fillId="0" borderId="3" xfId="7" applyFont="1" applyBorder="1" applyProtection="1"/>
    <xf numFmtId="4" fontId="10" fillId="0" borderId="2" xfId="7" applyNumberFormat="1" applyFont="1" applyBorder="1" applyAlignment="1" applyProtection="1">
      <alignment horizontal="left"/>
      <protection locked="0"/>
    </xf>
    <xf numFmtId="0" fontId="12" fillId="2" borderId="1" xfId="7" applyFont="1" applyFill="1" applyBorder="1"/>
    <xf numFmtId="0" fontId="10" fillId="0" borderId="8" xfId="7" applyFont="1" applyBorder="1" applyProtection="1"/>
    <xf numFmtId="0" fontId="10" fillId="3" borderId="5" xfId="7" applyFont="1" applyFill="1" applyBorder="1"/>
    <xf numFmtId="0" fontId="10" fillId="2" borderId="2" xfId="7" applyFont="1" applyFill="1" applyBorder="1"/>
    <xf numFmtId="4" fontId="10" fillId="0" borderId="0" xfId="7" applyNumberFormat="1" applyFont="1"/>
    <xf numFmtId="0" fontId="8" fillId="0" borderId="4" xfId="8" applyFont="1" applyBorder="1" applyProtection="1"/>
    <xf numFmtId="4" fontId="12" fillId="0" borderId="5" xfId="7" applyNumberFormat="1" applyFont="1" applyFill="1" applyBorder="1" applyProtection="1">
      <protection locked="0"/>
    </xf>
    <xf numFmtId="0" fontId="8" fillId="0" borderId="0" xfId="8" applyFont="1" applyBorder="1" applyProtection="1"/>
    <xf numFmtId="4" fontId="12" fillId="0" borderId="6" xfId="7" applyNumberFormat="1" applyFont="1" applyFill="1" applyBorder="1" applyProtection="1">
      <protection locked="0"/>
    </xf>
    <xf numFmtId="4" fontId="12" fillId="2" borderId="6" xfId="7" applyNumberFormat="1" applyFont="1" applyFill="1" applyBorder="1"/>
    <xf numFmtId="2" fontId="10" fillId="0" borderId="0" xfId="7" applyNumberFormat="1" applyFont="1"/>
    <xf numFmtId="0" fontId="14" fillId="0" borderId="0" xfId="7" applyFont="1" applyProtection="1"/>
    <xf numFmtId="0" fontId="15" fillId="0" borderId="0" xfId="7" applyFont="1"/>
    <xf numFmtId="0" fontId="9" fillId="0" borderId="0" xfId="9" applyFont="1" applyAlignment="1">
      <alignment horizontal="center"/>
    </xf>
    <xf numFmtId="0" fontId="10" fillId="0" borderId="0" xfId="9" applyFont="1"/>
    <xf numFmtId="0" fontId="11" fillId="0" borderId="0" xfId="9" applyFont="1" applyAlignment="1">
      <alignment horizontal="center"/>
    </xf>
    <xf numFmtId="0" fontId="10" fillId="0" borderId="0" xfId="9" applyFont="1" applyProtection="1"/>
    <xf numFmtId="0" fontId="5" fillId="0" borderId="8" xfId="9" applyFont="1" applyBorder="1" applyProtection="1"/>
    <xf numFmtId="0" fontId="10" fillId="0" borderId="4" xfId="9" applyFont="1" applyBorder="1" applyProtection="1"/>
    <xf numFmtId="0" fontId="10" fillId="0" borderId="5" xfId="9" applyFont="1" applyBorder="1" applyProtection="1">
      <protection locked="0"/>
    </xf>
    <xf numFmtId="0" fontId="5" fillId="0" borderId="7" xfId="9" applyFont="1" applyBorder="1" applyProtection="1"/>
    <xf numFmtId="0" fontId="10" fillId="0" borderId="0" xfId="9" applyFont="1" applyBorder="1" applyProtection="1"/>
    <xf numFmtId="0" fontId="10" fillId="0" borderId="6" xfId="9" applyFont="1" applyBorder="1" applyProtection="1">
      <protection locked="0"/>
    </xf>
    <xf numFmtId="165" fontId="10" fillId="0" borderId="6" xfId="9" applyNumberFormat="1" applyFont="1" applyBorder="1" applyProtection="1">
      <protection locked="0"/>
    </xf>
    <xf numFmtId="165" fontId="10" fillId="3" borderId="0" xfId="9" applyNumberFormat="1" applyFont="1" applyFill="1"/>
    <xf numFmtId="0" fontId="10" fillId="3" borderId="0" xfId="9" applyFont="1" applyFill="1"/>
    <xf numFmtId="165" fontId="10" fillId="3" borderId="6" xfId="9" applyNumberFormat="1" applyFont="1" applyFill="1" applyBorder="1" applyProtection="1"/>
    <xf numFmtId="0" fontId="10" fillId="0" borderId="7" xfId="9" applyFont="1" applyBorder="1" applyProtection="1"/>
    <xf numFmtId="4" fontId="10" fillId="0" borderId="6" xfId="9" applyNumberFormat="1" applyFont="1" applyBorder="1" applyProtection="1">
      <protection locked="0"/>
    </xf>
    <xf numFmtId="0" fontId="10" fillId="0" borderId="9" xfId="9" applyFont="1" applyBorder="1" applyProtection="1"/>
    <xf numFmtId="0" fontId="10" fillId="0" borderId="3" xfId="9" applyFont="1" applyBorder="1" applyProtection="1"/>
    <xf numFmtId="4" fontId="10" fillId="0" borderId="2" xfId="9" applyNumberFormat="1" applyFont="1" applyBorder="1" applyProtection="1">
      <protection locked="0"/>
    </xf>
    <xf numFmtId="0" fontId="12" fillId="2" borderId="1" xfId="9" applyFont="1" applyFill="1" applyBorder="1"/>
    <xf numFmtId="0" fontId="10" fillId="0" borderId="8" xfId="9" applyFont="1" applyBorder="1" applyProtection="1"/>
    <xf numFmtId="0" fontId="10" fillId="3" borderId="5" xfId="9" applyFont="1" applyFill="1" applyBorder="1"/>
    <xf numFmtId="0" fontId="10" fillId="2" borderId="2" xfId="9" applyFont="1" applyFill="1" applyBorder="1"/>
    <xf numFmtId="4" fontId="10" fillId="0" borderId="0" xfId="9" applyNumberFormat="1" applyFont="1"/>
    <xf numFmtId="0" fontId="8" fillId="0" borderId="10" xfId="8" applyFont="1" applyBorder="1" applyProtection="1"/>
    <xf numFmtId="4" fontId="12" fillId="0" borderId="5" xfId="9" applyNumberFormat="1" applyFont="1" applyFill="1" applyBorder="1" applyProtection="1">
      <protection locked="0"/>
    </xf>
    <xf numFmtId="0" fontId="8" fillId="0" borderId="11" xfId="8" applyFont="1" applyBorder="1" applyProtection="1"/>
    <xf numFmtId="4" fontId="12" fillId="0" borderId="6" xfId="9" applyNumberFormat="1" applyFont="1" applyFill="1" applyBorder="1" applyProtection="1">
      <protection locked="0"/>
    </xf>
    <xf numFmtId="4" fontId="12" fillId="2" borderId="6" xfId="9" applyNumberFormat="1" applyFont="1" applyFill="1" applyBorder="1"/>
    <xf numFmtId="2" fontId="10" fillId="0" borderId="0" xfId="9" applyNumberFormat="1" applyFont="1"/>
    <xf numFmtId="0" fontId="14" fillId="0" borderId="0" xfId="9" applyFont="1" applyProtection="1"/>
    <xf numFmtId="0" fontId="16" fillId="0" borderId="15" xfId="9" applyFont="1" applyFill="1" applyBorder="1" applyProtection="1"/>
    <xf numFmtId="0" fontId="16" fillId="0" borderId="16" xfId="9" applyFont="1" applyFill="1" applyBorder="1" applyProtection="1"/>
    <xf numFmtId="0" fontId="16" fillId="0" borderId="1" xfId="9" applyFont="1" applyFill="1" applyBorder="1"/>
    <xf numFmtId="4" fontId="12" fillId="5" borderId="17" xfId="9" applyNumberFormat="1" applyFont="1" applyFill="1" applyBorder="1"/>
    <xf numFmtId="0" fontId="12" fillId="0" borderId="8" xfId="9" applyFont="1" applyBorder="1" applyProtection="1"/>
    <xf numFmtId="4" fontId="12" fillId="0" borderId="0" xfId="7" applyNumberFormat="1" applyFont="1" applyFill="1" applyBorder="1"/>
    <xf numFmtId="0" fontId="12" fillId="0" borderId="9" xfId="7" applyFont="1" applyBorder="1" applyProtection="1"/>
    <xf numFmtId="4" fontId="12" fillId="5" borderId="17" xfId="7" applyNumberFormat="1" applyFont="1" applyFill="1" applyBorder="1"/>
    <xf numFmtId="0" fontId="10" fillId="0" borderId="7" xfId="9" applyFont="1" applyBorder="1"/>
    <xf numFmtId="0" fontId="10" fillId="0" borderId="9" xfId="9" applyFont="1" applyBorder="1"/>
    <xf numFmtId="164" fontId="10" fillId="2" borderId="2" xfId="12" applyFont="1" applyFill="1" applyBorder="1"/>
    <xf numFmtId="0" fontId="19" fillId="0" borderId="0" xfId="9" applyFont="1" applyAlignment="1"/>
    <xf numFmtId="164" fontId="10" fillId="2" borderId="18" xfId="12" applyFont="1" applyFill="1" applyBorder="1" applyProtection="1"/>
    <xf numFmtId="165" fontId="10" fillId="2" borderId="5" xfId="9" applyNumberFormat="1" applyFont="1" applyFill="1" applyBorder="1"/>
    <xf numFmtId="0" fontId="12" fillId="0" borderId="0" xfId="9" applyFont="1" applyAlignment="1">
      <alignment horizontal="center"/>
    </xf>
    <xf numFmtId="0" fontId="12" fillId="0" borderId="0" xfId="7" applyFont="1" applyAlignment="1">
      <alignment wrapText="1"/>
    </xf>
    <xf numFmtId="0" fontId="12" fillId="4" borderId="0" xfId="7" applyFont="1" applyFill="1" applyAlignment="1">
      <alignment horizontal="left" vertical="center" wrapText="1"/>
    </xf>
    <xf numFmtId="0" fontId="12" fillId="0" borderId="12" xfId="7" applyFont="1" applyBorder="1" applyAlignment="1">
      <alignment horizontal="left" wrapText="1"/>
    </xf>
    <xf numFmtId="0" fontId="12" fillId="0" borderId="13" xfId="7" applyFont="1" applyBorder="1" applyAlignment="1">
      <alignment horizontal="left" wrapText="1"/>
    </xf>
    <xf numFmtId="0" fontId="12" fillId="0" borderId="14" xfId="7" applyFont="1" applyBorder="1" applyAlignment="1">
      <alignment horizontal="left" wrapText="1"/>
    </xf>
    <xf numFmtId="0" fontId="20" fillId="0" borderId="0" xfId="13" applyAlignment="1" applyProtection="1">
      <alignment horizontal="left" wrapText="1"/>
      <protection locked="0"/>
    </xf>
    <xf numFmtId="0" fontId="12" fillId="0" borderId="0" xfId="7" applyFont="1" applyAlignment="1">
      <alignment horizontal="left" wrapText="1"/>
    </xf>
    <xf numFmtId="0" fontId="9" fillId="0" borderId="0" xfId="7" applyFont="1" applyAlignment="1">
      <alignment horizontal="center"/>
    </xf>
    <xf numFmtId="0" fontId="11" fillId="0" borderId="0" xfId="7" applyFont="1" applyAlignment="1">
      <alignment horizontal="center"/>
    </xf>
    <xf numFmtId="0" fontId="20" fillId="0" borderId="4" xfId="13" applyBorder="1" applyProtection="1">
      <protection locked="0"/>
    </xf>
    <xf numFmtId="0" fontId="9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left" wrapText="1"/>
    </xf>
    <xf numFmtId="0" fontId="12" fillId="0" borderId="12" xfId="9" applyFont="1" applyBorder="1" applyAlignment="1">
      <alignment horizontal="left" wrapText="1"/>
    </xf>
    <xf numFmtId="0" fontId="12" fillId="0" borderId="13" xfId="9" applyFont="1" applyBorder="1" applyAlignment="1">
      <alignment horizontal="left" wrapText="1"/>
    </xf>
    <xf numFmtId="0" fontId="12" fillId="0" borderId="14" xfId="9" applyFont="1" applyBorder="1" applyAlignment="1">
      <alignment horizontal="left" wrapText="1"/>
    </xf>
  </cellXfs>
  <cellStyles count="14">
    <cellStyle name="Borders" xfId="4" xr:uid="{00000000-0005-0000-0000-000000000000}"/>
    <cellStyle name="Comma" xfId="12" builtinId="3"/>
    <cellStyle name="Comma 2" xfId="2" xr:uid="{00000000-0005-0000-0000-000002000000}"/>
    <cellStyle name="Comma 3" xfId="11" xr:uid="{00000000-0005-0000-0000-000003000000}"/>
    <cellStyle name="Currency 2" xfId="5" xr:uid="{00000000-0005-0000-0000-000004000000}"/>
    <cellStyle name="Hyperlink" xfId="13" builtinId="8"/>
    <cellStyle name="Hyperlink 2" xfId="8" xr:uid="{00000000-0005-0000-0000-000005000000}"/>
    <cellStyle name="Normal" xfId="0" builtinId="0"/>
    <cellStyle name="Normal 2" xfId="1" xr:uid="{00000000-0005-0000-0000-000007000000}"/>
    <cellStyle name="Normal 3" xfId="6" xr:uid="{00000000-0005-0000-0000-000008000000}"/>
    <cellStyle name="Normal 4" xfId="7" xr:uid="{00000000-0005-0000-0000-000009000000}"/>
    <cellStyle name="Normal 5" xfId="9" xr:uid="{00000000-0005-0000-0000-00000A000000}"/>
    <cellStyle name="Normal 6" xfId="10" xr:uid="{00000000-0005-0000-0000-00000B000000}"/>
    <cellStyle name="Percent 2" xfId="3" xr:uid="{00000000-0005-0000-0000-00000C000000}"/>
  </cellStyles>
  <dxfs count="0"/>
  <tableStyles count="0" defaultTableStyle="TableStyleMedium9" defaultPivotStyle="PivotStyleLight16"/>
  <colors>
    <mruColors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tm.utoronto.ca/Users/hildeb16/AppData/Local/Microsoft/Windows/Temporary%20Internet%20Files/Content.Outlook/B1MN43HT/Sick%20Leave%20department%20Saving%20Calculation%20rules%20-%20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ck Leave Savomg"/>
      <sheetName val="Sheet3"/>
      <sheetName val="Data"/>
    </sheetNames>
    <sheetDataSet>
      <sheetData sheetId="0"/>
      <sheetData sheetId="1">
        <row r="4">
          <cell r="B4" t="str">
            <v>Yes</v>
          </cell>
        </row>
        <row r="5">
          <cell r="B5" t="str">
            <v>No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nada.ca/en/services/benefits/ei/ei-regular-benefit/benefit-amount.html" TargetMode="External"/><Relationship Id="rId2" Type="http://schemas.openxmlformats.org/officeDocument/2006/relationships/hyperlink" Target="https://www.canada.ca/en/services/benefits/ei/ei-regular-benefit/benefit-amount.html" TargetMode="External"/><Relationship Id="rId1" Type="http://schemas.openxmlformats.org/officeDocument/2006/relationships/hyperlink" Target="http://www.servicecanada.gc.ca/eng/ei/types/maternity_parental.s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nada.ca/en/services/benefits/ei/ei-regular-benefit/benefit-amoun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rvicecanada.gc.ca/eng/ei/types/maternity_parental.shtml" TargetMode="External"/><Relationship Id="rId2" Type="http://schemas.openxmlformats.org/officeDocument/2006/relationships/hyperlink" Target="https://www.canada.ca/en/services/benefits/ei/ei-regular-benefit/benefit-amount.html" TargetMode="External"/><Relationship Id="rId1" Type="http://schemas.openxmlformats.org/officeDocument/2006/relationships/hyperlink" Target="https://www.canada.ca/en/services/benefits/ei/ei-regular-benefit/benefit-amount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anada.ca/en/services/benefits/ei/ei-regular-benefit/benefit-amou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zoomScaleNormal="100" workbookViewId="0">
      <selection activeCell="H18" sqref="H18"/>
    </sheetView>
  </sheetViews>
  <sheetFormatPr defaultColWidth="9.140625" defaultRowHeight="11.25" x14ac:dyDescent="0.2"/>
  <cols>
    <col min="1" max="1" width="17.85546875" style="1" bestFit="1" customWidth="1"/>
    <col min="2" max="2" width="36.85546875" style="1" customWidth="1"/>
    <col min="3" max="3" width="9.140625" style="1" customWidth="1"/>
    <col min="4" max="7" width="9.140625" style="1"/>
    <col min="8" max="8" width="15" style="1" bestFit="1" customWidth="1"/>
    <col min="9" max="10" width="12.140625" style="1" hidden="1" customWidth="1"/>
    <col min="11" max="11" width="9.140625" style="1"/>
    <col min="12" max="12" width="9.5703125" style="1" bestFit="1" customWidth="1"/>
    <col min="13" max="16384" width="9.140625" style="1"/>
  </cols>
  <sheetData>
    <row r="1" spans="1:11" ht="1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15" customHeight="1" x14ac:dyDescent="0.2">
      <c r="A2" s="86" t="s">
        <v>60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x14ac:dyDescent="0.2">
      <c r="A3" s="2"/>
      <c r="B3" s="2"/>
      <c r="C3" s="2"/>
      <c r="D3" s="2"/>
      <c r="E3" s="2"/>
      <c r="F3" s="2"/>
      <c r="G3" s="2"/>
    </row>
    <row r="4" spans="1:11" x14ac:dyDescent="0.2">
      <c r="A4" s="2" t="s">
        <v>1</v>
      </c>
      <c r="B4" s="3" t="s">
        <v>2</v>
      </c>
      <c r="C4" s="4"/>
      <c r="D4" s="4"/>
      <c r="E4" s="4"/>
      <c r="F4" s="4"/>
      <c r="G4" s="4"/>
      <c r="H4" s="5"/>
    </row>
    <row r="5" spans="1:11" x14ac:dyDescent="0.2">
      <c r="A5" s="2" t="s">
        <v>3</v>
      </c>
      <c r="B5" s="6" t="s">
        <v>4</v>
      </c>
      <c r="C5" s="7"/>
      <c r="D5" s="7"/>
      <c r="E5" s="7"/>
      <c r="F5" s="7"/>
      <c r="G5" s="7"/>
      <c r="H5" s="8" t="s">
        <v>5</v>
      </c>
    </row>
    <row r="6" spans="1:11" x14ac:dyDescent="0.2">
      <c r="A6" s="2"/>
      <c r="B6" s="6" t="s">
        <v>6</v>
      </c>
      <c r="C6" s="7"/>
      <c r="D6" s="7"/>
      <c r="E6" s="7"/>
      <c r="F6" s="7"/>
      <c r="G6" s="7"/>
      <c r="H6" s="8" t="s">
        <v>7</v>
      </c>
    </row>
    <row r="7" spans="1:11" x14ac:dyDescent="0.2">
      <c r="A7" s="2"/>
      <c r="B7" s="6" t="s">
        <v>8</v>
      </c>
      <c r="C7" s="7"/>
      <c r="D7" s="7"/>
      <c r="E7" s="7"/>
      <c r="F7" s="7"/>
      <c r="G7" s="7"/>
      <c r="H7" s="9">
        <v>43997</v>
      </c>
      <c r="I7" s="10">
        <f>IF(DATE(YEAR(H7),7,1)&gt;=H7,DATE(YEAR(H7),7,1),DATE(YEAR(H7)+1,7,1))</f>
        <v>44013</v>
      </c>
    </row>
    <row r="8" spans="1:11" x14ac:dyDescent="0.2">
      <c r="A8" s="2"/>
      <c r="B8" s="6" t="s">
        <v>9</v>
      </c>
      <c r="C8" s="7"/>
      <c r="D8" s="7"/>
      <c r="E8" s="7"/>
      <c r="F8" s="7"/>
      <c r="G8" s="7"/>
      <c r="H8" s="9">
        <v>44136</v>
      </c>
      <c r="I8" s="11">
        <f>I7-H7</f>
        <v>16</v>
      </c>
      <c r="J8" s="11">
        <f>H9-I7</f>
        <v>123</v>
      </c>
    </row>
    <row r="9" spans="1:11" x14ac:dyDescent="0.2">
      <c r="A9" s="2"/>
      <c r="B9" s="6" t="s">
        <v>10</v>
      </c>
      <c r="C9" s="7"/>
      <c r="D9" s="7"/>
      <c r="E9" s="7"/>
      <c r="F9" s="7"/>
      <c r="G9" s="7"/>
      <c r="H9" s="12">
        <f>IF(H6="UTFA",H7+140,H7+126)-1</f>
        <v>44136</v>
      </c>
    </row>
    <row r="10" spans="1:11" ht="12.75" x14ac:dyDescent="0.2">
      <c r="A10" s="2"/>
      <c r="B10" s="13" t="s">
        <v>35</v>
      </c>
      <c r="C10" s="7"/>
      <c r="D10" s="7"/>
      <c r="E10" s="7"/>
      <c r="F10" s="7"/>
      <c r="G10" s="7"/>
      <c r="H10" s="14">
        <v>35000</v>
      </c>
      <c r="K10" s="31"/>
    </row>
    <row r="11" spans="1:11" ht="12.75" x14ac:dyDescent="0.2">
      <c r="A11" s="2"/>
      <c r="B11" s="13" t="s">
        <v>36</v>
      </c>
      <c r="C11" s="7"/>
      <c r="D11" s="7"/>
      <c r="E11" s="7"/>
      <c r="F11" s="7"/>
      <c r="G11" s="7"/>
      <c r="H11" s="14">
        <v>43000</v>
      </c>
      <c r="K11" s="31"/>
    </row>
    <row r="12" spans="1:11" x14ac:dyDescent="0.2">
      <c r="A12" s="2"/>
      <c r="B12" s="13" t="s">
        <v>11</v>
      </c>
      <c r="C12" s="7"/>
      <c r="D12" s="7"/>
      <c r="E12" s="7"/>
      <c r="F12" s="7"/>
      <c r="G12" s="7"/>
      <c r="H12" s="15" t="s">
        <v>12</v>
      </c>
    </row>
    <row r="13" spans="1:11" x14ac:dyDescent="0.2">
      <c r="A13" s="2"/>
      <c r="B13" s="16" t="s">
        <v>13</v>
      </c>
      <c r="C13" s="17"/>
      <c r="D13" s="17"/>
      <c r="E13" s="17"/>
      <c r="F13" s="17"/>
      <c r="G13" s="17"/>
      <c r="H13" s="18" t="s">
        <v>12</v>
      </c>
    </row>
    <row r="14" spans="1:11" x14ac:dyDescent="0.2">
      <c r="A14" s="2"/>
      <c r="B14" s="16" t="s">
        <v>14</v>
      </c>
      <c r="C14" s="17"/>
      <c r="D14" s="17"/>
      <c r="E14" s="17"/>
      <c r="F14" s="17"/>
      <c r="G14" s="17"/>
      <c r="H14" s="19" t="str">
        <f>IF(OR(ISBLANK(H6),ISBLANK(H7),ISBLANK(H8),ISBLANK(H10),ISBLANK(H11),ISBLANK(H12),ISBLANK(H13)),"Pleaes fill in all the required fields above",IF(AND(H13="Yes",H12="Yes"),"Qualified","Unqualified"))</f>
        <v>Qualified</v>
      </c>
      <c r="J14" s="1" t="s">
        <v>15</v>
      </c>
    </row>
    <row r="15" spans="1:11" x14ac:dyDescent="0.2">
      <c r="A15" s="2"/>
      <c r="B15" s="2"/>
      <c r="C15" s="2"/>
      <c r="D15" s="2"/>
      <c r="E15" s="2"/>
      <c r="F15" s="2"/>
      <c r="G15" s="2"/>
    </row>
    <row r="16" spans="1:11" x14ac:dyDescent="0.2">
      <c r="A16" s="2" t="s">
        <v>16</v>
      </c>
      <c r="B16" s="20" t="s">
        <v>56</v>
      </c>
      <c r="C16" s="4"/>
      <c r="D16" s="4"/>
      <c r="E16" s="4"/>
      <c r="F16" s="4"/>
      <c r="G16" s="4"/>
      <c r="H16" s="21">
        <v>1</v>
      </c>
      <c r="I16" s="1" t="s">
        <v>17</v>
      </c>
    </row>
    <row r="17" spans="1:10" x14ac:dyDescent="0.2">
      <c r="A17" s="2"/>
      <c r="B17" s="16" t="s">
        <v>16</v>
      </c>
      <c r="C17" s="17"/>
      <c r="D17" s="17"/>
      <c r="E17" s="17"/>
      <c r="F17" s="17"/>
      <c r="G17" s="17"/>
      <c r="H17" s="22">
        <v>19</v>
      </c>
      <c r="I17" s="1" t="s">
        <v>17</v>
      </c>
    </row>
    <row r="18" spans="1:10" x14ac:dyDescent="0.2">
      <c r="A18" s="2"/>
      <c r="B18" s="2"/>
      <c r="C18" s="2"/>
      <c r="D18" s="2"/>
      <c r="E18" s="2"/>
      <c r="F18" s="2"/>
      <c r="G18" s="2"/>
    </row>
    <row r="19" spans="1:10" x14ac:dyDescent="0.2">
      <c r="A19" s="2"/>
      <c r="B19" s="2"/>
      <c r="C19" s="2"/>
      <c r="D19" s="2"/>
      <c r="E19" s="2"/>
      <c r="F19" s="2"/>
      <c r="G19" s="2"/>
      <c r="H19" s="23"/>
    </row>
    <row r="20" spans="1:10" ht="12.75" x14ac:dyDescent="0.2">
      <c r="A20" s="2" t="s">
        <v>18</v>
      </c>
      <c r="B20" s="20" t="s">
        <v>19</v>
      </c>
      <c r="C20" s="87" t="s">
        <v>20</v>
      </c>
      <c r="D20" s="87"/>
      <c r="E20" s="87"/>
      <c r="F20" s="87"/>
      <c r="G20" s="24"/>
      <c r="H20" s="25">
        <v>650</v>
      </c>
      <c r="I20" s="1" t="s">
        <v>55</v>
      </c>
    </row>
    <row r="21" spans="1:10" ht="12.75" x14ac:dyDescent="0.2">
      <c r="A21" s="2"/>
      <c r="B21" s="13" t="s">
        <v>21</v>
      </c>
      <c r="C21" s="87" t="s">
        <v>20</v>
      </c>
      <c r="D21" s="87"/>
      <c r="E21" s="87"/>
      <c r="F21" s="87"/>
      <c r="G21" s="26"/>
      <c r="H21" s="27">
        <v>61500</v>
      </c>
      <c r="I21" s="1" t="s">
        <v>55</v>
      </c>
    </row>
    <row r="22" spans="1:10" x14ac:dyDescent="0.2">
      <c r="B22" s="13" t="s">
        <v>22</v>
      </c>
      <c r="C22" s="7"/>
      <c r="D22" s="7"/>
      <c r="E22" s="7"/>
      <c r="F22" s="7"/>
      <c r="G22" s="7"/>
      <c r="H22" s="28">
        <f>IF(H14="Qualified",IF(I8&gt;=7,IF(I8&gt;=(H16+H17)*7,H10/52*(H16+H17)*0.95,H10/365*I8*0.95+H11/365*((H16+H17)*7-I8)*0.95),H10/365*I8*0.95+H11/365*((H16+H17)*7-I8)*0.95),0)</f>
        <v>15335.342465753423</v>
      </c>
    </row>
    <row r="23" spans="1:10" x14ac:dyDescent="0.2">
      <c r="A23" s="2"/>
      <c r="B23" s="13" t="s">
        <v>23</v>
      </c>
      <c r="C23" s="7"/>
      <c r="D23" s="7"/>
      <c r="E23" s="7"/>
      <c r="F23" s="7"/>
      <c r="G23" s="7"/>
      <c r="H23" s="28">
        <f>IF(H14="Qualified",IF(H10&gt;=$H$21,H17*H20,IF(I8&lt;=14,H11*H17/52*0.55,IF(14&lt;I8&lt;=(H16+H17)*7,H10/365*(I8-14)*0.55+H11/365*J8*0.55,H10/52*H17*0.55))),0)</f>
        <v>7033.6538461538466</v>
      </c>
      <c r="I23" s="23"/>
    </row>
    <row r="24" spans="1:10" x14ac:dyDescent="0.2">
      <c r="A24" s="2"/>
      <c r="B24" s="13" t="s">
        <v>24</v>
      </c>
      <c r="C24" s="7"/>
      <c r="D24" s="7"/>
      <c r="E24" s="7"/>
      <c r="F24" s="7"/>
      <c r="G24" s="7"/>
      <c r="H24" s="28">
        <v>0</v>
      </c>
    </row>
    <row r="25" spans="1:10" x14ac:dyDescent="0.2">
      <c r="A25" s="2"/>
      <c r="B25" s="13" t="s">
        <v>25</v>
      </c>
      <c r="C25" s="7"/>
      <c r="D25" s="7"/>
      <c r="E25" s="7"/>
      <c r="F25" s="7"/>
      <c r="G25" s="7"/>
      <c r="H25" s="28">
        <f>IF(H14="Qualified",H22-H23,0)</f>
        <v>8301.6886195995758</v>
      </c>
      <c r="I25" s="29"/>
    </row>
    <row r="26" spans="1:10" x14ac:dyDescent="0.2">
      <c r="A26" s="2"/>
      <c r="B26" s="13" t="s">
        <v>43</v>
      </c>
      <c r="C26" s="7"/>
      <c r="D26" s="7"/>
      <c r="E26" s="7"/>
      <c r="F26" s="7"/>
      <c r="G26" s="7"/>
      <c r="H26" s="28">
        <f>IF(H14="Qualified",IF(I8&gt;(H16+H17)*7,H10/52*(H16+H17),H10/365*I8+H11/365*J8)-H24,0)</f>
        <v>16024.657534246577</v>
      </c>
      <c r="I26" s="29">
        <f>H22/0.95</f>
        <v>16142.465753424656</v>
      </c>
      <c r="J26" s="1" t="b">
        <f>I26=(H24+H26)</f>
        <v>0</v>
      </c>
    </row>
    <row r="27" spans="1:10" ht="12" thickBot="1" x14ac:dyDescent="0.25">
      <c r="A27" s="2"/>
      <c r="B27" s="16" t="s">
        <v>44</v>
      </c>
      <c r="C27" s="17"/>
      <c r="D27" s="17"/>
      <c r="E27" s="17"/>
      <c r="F27" s="17"/>
      <c r="G27" s="17"/>
      <c r="H27" s="28">
        <f>+H26*0.245</f>
        <v>3926.0410958904113</v>
      </c>
      <c r="I27" s="29"/>
      <c r="J27" s="29"/>
    </row>
    <row r="28" spans="1:10" ht="12" thickBot="1" x14ac:dyDescent="0.25">
      <c r="A28" s="2"/>
      <c r="B28" s="69" t="s">
        <v>45</v>
      </c>
      <c r="C28" s="17"/>
      <c r="D28" s="17"/>
      <c r="E28" s="17"/>
      <c r="F28" s="17"/>
      <c r="G28" s="17"/>
      <c r="H28" s="70">
        <f>SUM(H26:H27)</f>
        <v>19950.698630136987</v>
      </c>
      <c r="I28" s="29"/>
      <c r="J28" s="29"/>
    </row>
    <row r="29" spans="1:10" x14ac:dyDescent="0.2">
      <c r="A29" s="2"/>
      <c r="B29" s="7"/>
      <c r="C29" s="7"/>
      <c r="D29" s="7"/>
      <c r="E29" s="7"/>
      <c r="F29" s="7"/>
      <c r="G29" s="7"/>
      <c r="H29" s="68"/>
      <c r="I29" s="29"/>
      <c r="J29" s="29"/>
    </row>
    <row r="30" spans="1:10" x14ac:dyDescent="0.2">
      <c r="A30" s="2"/>
      <c r="B30" s="2" t="s">
        <v>26</v>
      </c>
      <c r="C30" s="2"/>
      <c r="D30" s="2"/>
      <c r="E30" s="2"/>
      <c r="F30" s="2"/>
      <c r="G30" s="2"/>
    </row>
    <row r="31" spans="1:10" x14ac:dyDescent="0.2">
      <c r="A31" s="2"/>
      <c r="B31" s="2"/>
      <c r="C31" s="2"/>
      <c r="D31" s="2"/>
      <c r="E31" s="2"/>
      <c r="F31" s="2"/>
      <c r="G31" s="2"/>
    </row>
    <row r="32" spans="1:10" ht="12.75" x14ac:dyDescent="0.2">
      <c r="A32" s="2"/>
      <c r="B32" s="30" t="s">
        <v>27</v>
      </c>
      <c r="C32" s="2"/>
      <c r="D32" s="2"/>
      <c r="E32" s="2"/>
      <c r="F32" s="2"/>
      <c r="G32" s="2"/>
    </row>
    <row r="33" spans="1:8" x14ac:dyDescent="0.2">
      <c r="A33" s="2"/>
      <c r="B33" s="84" t="s">
        <v>28</v>
      </c>
      <c r="C33" s="84"/>
      <c r="D33" s="84"/>
      <c r="E33" s="84"/>
      <c r="F33" s="84"/>
      <c r="G33" s="84"/>
      <c r="H33" s="84"/>
    </row>
    <row r="34" spans="1:8" ht="29.25" customHeight="1" x14ac:dyDescent="0.2">
      <c r="A34" s="2"/>
      <c r="B34" s="84" t="s">
        <v>29</v>
      </c>
      <c r="C34" s="84"/>
      <c r="D34" s="84"/>
      <c r="E34" s="84"/>
      <c r="F34" s="84"/>
      <c r="G34" s="84"/>
      <c r="H34" s="84"/>
    </row>
    <row r="35" spans="1:8" ht="38.25" customHeight="1" thickBot="1" x14ac:dyDescent="0.25">
      <c r="A35" s="2"/>
      <c r="B35" s="79" t="s">
        <v>40</v>
      </c>
      <c r="C35" s="79"/>
      <c r="D35" s="79"/>
      <c r="E35" s="79"/>
      <c r="F35" s="79"/>
      <c r="G35" s="79"/>
      <c r="H35" s="79"/>
    </row>
    <row r="36" spans="1:8" ht="22.9" customHeight="1" thickBot="1" x14ac:dyDescent="0.25">
      <c r="A36" s="2"/>
      <c r="B36" s="80" t="s">
        <v>37</v>
      </c>
      <c r="C36" s="81"/>
      <c r="D36" s="81"/>
      <c r="E36" s="81"/>
      <c r="F36" s="81"/>
      <c r="G36" s="81"/>
      <c r="H36" s="82"/>
    </row>
    <row r="37" spans="1:8" ht="21" customHeight="1" x14ac:dyDescent="0.2">
      <c r="B37" s="78" t="s">
        <v>34</v>
      </c>
      <c r="C37" s="78"/>
      <c r="D37" s="78"/>
      <c r="E37" s="78"/>
      <c r="F37" s="78"/>
      <c r="G37" s="78"/>
      <c r="H37" s="78"/>
    </row>
    <row r="38" spans="1:8" ht="12.6" customHeight="1" x14ac:dyDescent="0.2">
      <c r="B38" s="83" t="s">
        <v>59</v>
      </c>
      <c r="C38" s="83"/>
      <c r="D38" s="83"/>
      <c r="E38" s="83"/>
      <c r="F38" s="83"/>
      <c r="G38" s="83"/>
      <c r="H38" s="83"/>
    </row>
    <row r="40" spans="1:8" x14ac:dyDescent="0.2">
      <c r="B40" s="78"/>
      <c r="C40" s="78"/>
      <c r="D40" s="78"/>
      <c r="E40" s="78"/>
      <c r="F40" s="78"/>
      <c r="G40" s="78"/>
      <c r="H40" s="78"/>
    </row>
  </sheetData>
  <mergeCells count="11">
    <mergeCell ref="B34:H34"/>
    <mergeCell ref="A1:J1"/>
    <mergeCell ref="A2:J2"/>
    <mergeCell ref="C20:F20"/>
    <mergeCell ref="C21:F21"/>
    <mergeCell ref="B33:H33"/>
    <mergeCell ref="B40:H40"/>
    <mergeCell ref="B35:H35"/>
    <mergeCell ref="B36:H36"/>
    <mergeCell ref="B37:H37"/>
    <mergeCell ref="B38:H38"/>
  </mergeCells>
  <dataValidations count="2">
    <dataValidation type="list" allowBlank="1" showInputMessage="1" showErrorMessage="1" sqref="H12:H13" xr:uid="{00000000-0002-0000-0000-000000000000}">
      <formula1>"Yes,No"</formula1>
    </dataValidation>
    <dataValidation type="list" allowBlank="1" showInputMessage="1" showErrorMessage="1" sqref="H6" xr:uid="{00000000-0002-0000-0000-000001000000}">
      <formula1>"UTFA,PM / USWA"</formula1>
    </dataValidation>
  </dataValidations>
  <hyperlinks>
    <hyperlink ref="B38" r:id="rId1" location="much" display="http://www.servicecanada.gc.ca/eng/ei/types/maternity_parental.shtml#much" xr:uid="{00000000-0004-0000-0000-000000000000}"/>
    <hyperlink ref="C20:F20" r:id="rId2" display="Confirm amount by visiting Service Canada web page" xr:uid="{007AAE04-88AE-434A-A90D-35CCC926B633}"/>
    <hyperlink ref="C21:F21" r:id="rId3" display="Confirm amount by visiting Service Canada web page" xr:uid="{53ACAB73-38DA-4B40-999C-F5CF69D63EB7}"/>
    <hyperlink ref="B38:H38" r:id="rId4" display="https://www.canada.ca/en/services/benefits/ei/ei-regular-benefit/benefit-amount.html" xr:uid="{7F1A6B5E-7967-4B35-811F-B32DEFF4D40B}"/>
  </hyperlinks>
  <pageMargins left="0.70866141732283472" right="0.70866141732283472" top="0.74803149606299213" bottom="0.74803149606299213" header="0.31496062992125984" footer="0.31496062992125984"/>
  <pageSetup orientation="landscape" r:id="rId5"/>
  <headerFooter>
    <oddFooter xml:space="preserve">&amp;LTemplate prepared by:UTM Business Services
Revised: May 13, 2015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tabSelected="1" workbookViewId="0">
      <selection activeCell="M30" sqref="M30"/>
    </sheetView>
  </sheetViews>
  <sheetFormatPr defaultColWidth="9.140625" defaultRowHeight="11.25" x14ac:dyDescent="0.2"/>
  <cols>
    <col min="1" max="1" width="18.28515625" style="33" customWidth="1"/>
    <col min="2" max="2" width="36.85546875" style="33" customWidth="1"/>
    <col min="3" max="3" width="9.140625" style="33" customWidth="1"/>
    <col min="4" max="7" width="9.140625" style="33"/>
    <col min="8" max="8" width="30.85546875" style="33" customWidth="1"/>
    <col min="9" max="10" width="12.140625" style="33" hidden="1" customWidth="1"/>
    <col min="11" max="11" width="5.7109375" style="33" customWidth="1"/>
    <col min="12" max="12" width="5.42578125" style="33" customWidth="1"/>
    <col min="13" max="13" width="29" style="33" customWidth="1"/>
    <col min="14" max="14" width="15.7109375" style="33" customWidth="1"/>
    <col min="15" max="15" width="13.85546875" style="33" bestFit="1" customWidth="1"/>
    <col min="16" max="16" width="9.28515625" style="33" hidden="1" customWidth="1"/>
    <col min="17" max="17" width="10.28515625" style="33" customWidth="1"/>
    <col min="18" max="16384" width="9.140625" style="33"/>
  </cols>
  <sheetData>
    <row r="1" spans="1:17" ht="15" customHeight="1" x14ac:dyDescent="0.2">
      <c r="A1" s="88" t="s">
        <v>30</v>
      </c>
      <c r="B1" s="88"/>
      <c r="C1" s="88"/>
      <c r="D1" s="88"/>
      <c r="E1" s="88"/>
      <c r="F1" s="88"/>
      <c r="G1" s="88"/>
      <c r="H1" s="88"/>
      <c r="I1" s="32"/>
    </row>
    <row r="2" spans="1:17" ht="15" customHeight="1" x14ac:dyDescent="0.2">
      <c r="A2" s="89" t="s">
        <v>61</v>
      </c>
      <c r="B2" s="89"/>
      <c r="C2" s="89"/>
      <c r="D2" s="89"/>
      <c r="E2" s="89"/>
      <c r="F2" s="89"/>
      <c r="G2" s="89"/>
      <c r="H2" s="89"/>
      <c r="I2" s="34"/>
      <c r="M2" s="74" t="s">
        <v>54</v>
      </c>
    </row>
    <row r="4" spans="1:17" x14ac:dyDescent="0.2">
      <c r="A4" s="35" t="s">
        <v>1</v>
      </c>
      <c r="B4" s="36" t="s">
        <v>2</v>
      </c>
      <c r="C4" s="37"/>
      <c r="D4" s="37"/>
      <c r="E4" s="37"/>
      <c r="F4" s="37"/>
      <c r="G4" s="37"/>
      <c r="H4" s="38"/>
      <c r="M4" s="36" t="s">
        <v>52</v>
      </c>
      <c r="N4" s="76">
        <f>H10+1</f>
        <v>44207</v>
      </c>
    </row>
    <row r="5" spans="1:17" x14ac:dyDescent="0.2">
      <c r="A5" s="35" t="s">
        <v>3</v>
      </c>
      <c r="B5" s="39" t="s">
        <v>4</v>
      </c>
      <c r="C5" s="40"/>
      <c r="D5" s="40"/>
      <c r="E5" s="40"/>
      <c r="F5" s="40"/>
      <c r="G5" s="40"/>
      <c r="H5" s="41" t="s">
        <v>5</v>
      </c>
      <c r="M5" s="39" t="s">
        <v>49</v>
      </c>
      <c r="N5" s="42">
        <v>44230</v>
      </c>
      <c r="O5" s="77" t="s">
        <v>58</v>
      </c>
      <c r="P5" s="43">
        <f>IF(DATE(YEAR(N4),7,1)&gt;=N4,DATE(YEAR(N4),7,1),DATE(YEAR(N4)+1,7,1))</f>
        <v>44378</v>
      </c>
    </row>
    <row r="6" spans="1:17" x14ac:dyDescent="0.2">
      <c r="A6" s="35"/>
      <c r="B6" s="39" t="s">
        <v>6</v>
      </c>
      <c r="C6" s="40"/>
      <c r="D6" s="40"/>
      <c r="E6" s="40"/>
      <c r="F6" s="40"/>
      <c r="G6" s="40"/>
      <c r="H6" s="41" t="s">
        <v>7</v>
      </c>
      <c r="M6" s="71" t="s">
        <v>50</v>
      </c>
      <c r="N6" s="75">
        <f>IF(N4&lt;P5,IF(N5&lt;P5,(N5-N4+1)*H11/365,((P5-N4)*H11/365+(N5-P5+1)*H12/365)),(N5-N4+1)*H12/365)</f>
        <v>2827.3972602739727</v>
      </c>
      <c r="P6" s="61">
        <f>+P5-N4</f>
        <v>171</v>
      </c>
      <c r="Q6" s="61"/>
    </row>
    <row r="7" spans="1:17" x14ac:dyDescent="0.2">
      <c r="A7" s="35"/>
      <c r="B7" s="39" t="s">
        <v>31</v>
      </c>
      <c r="C7" s="40"/>
      <c r="D7" s="40"/>
      <c r="E7" s="40"/>
      <c r="F7" s="40"/>
      <c r="G7" s="40"/>
      <c r="H7" s="42">
        <v>44137</v>
      </c>
      <c r="I7" s="43">
        <f>IF(DATE(YEAR(H7),7,1)&gt;=H7,DATE(YEAR(H7),7,1),DATE(YEAR(H7)+1,7,1))</f>
        <v>44378</v>
      </c>
      <c r="M7" s="72" t="s">
        <v>51</v>
      </c>
      <c r="N7" s="73">
        <f>+N6*0.245</f>
        <v>692.71232876712327</v>
      </c>
    </row>
    <row r="8" spans="1:17" x14ac:dyDescent="0.2">
      <c r="A8" s="35"/>
      <c r="B8" s="39" t="s">
        <v>32</v>
      </c>
      <c r="C8" s="40"/>
      <c r="D8" s="40"/>
      <c r="E8" s="40"/>
      <c r="F8" s="40"/>
      <c r="G8" s="40"/>
      <c r="H8" s="42">
        <v>44206</v>
      </c>
      <c r="I8" s="44">
        <f>I7-H7</f>
        <v>241</v>
      </c>
      <c r="J8" s="44">
        <f>H10-I7</f>
        <v>-172</v>
      </c>
    </row>
    <row r="9" spans="1:17" x14ac:dyDescent="0.2">
      <c r="A9" s="35"/>
      <c r="B9" s="39" t="s">
        <v>41</v>
      </c>
      <c r="C9" s="40"/>
      <c r="D9" s="40"/>
      <c r="E9" s="40"/>
      <c r="F9" s="40"/>
      <c r="G9" s="40"/>
      <c r="H9" s="42" t="s">
        <v>57</v>
      </c>
      <c r="M9" s="33" t="s">
        <v>53</v>
      </c>
    </row>
    <row r="10" spans="1:17" x14ac:dyDescent="0.2">
      <c r="A10" s="35"/>
      <c r="B10" s="39" t="s">
        <v>10</v>
      </c>
      <c r="C10" s="40"/>
      <c r="D10" s="40"/>
      <c r="E10" s="40"/>
      <c r="F10" s="40"/>
      <c r="G10" s="40"/>
      <c r="H10" s="45">
        <f>H7+70-1</f>
        <v>44206</v>
      </c>
    </row>
    <row r="11" spans="1:17" x14ac:dyDescent="0.2">
      <c r="A11" s="35"/>
      <c r="B11" s="46" t="s">
        <v>38</v>
      </c>
      <c r="C11" s="40"/>
      <c r="D11" s="40"/>
      <c r="E11" s="40"/>
      <c r="F11" s="40"/>
      <c r="G11" s="40"/>
      <c r="H11" s="47">
        <v>43000</v>
      </c>
    </row>
    <row r="12" spans="1:17" x14ac:dyDescent="0.2">
      <c r="A12" s="35"/>
      <c r="B12" s="46" t="s">
        <v>39</v>
      </c>
      <c r="C12" s="40"/>
      <c r="D12" s="40"/>
      <c r="E12" s="40"/>
      <c r="F12" s="40"/>
      <c r="G12" s="40"/>
      <c r="H12" s="47">
        <v>43000</v>
      </c>
      <c r="Q12" s="61"/>
    </row>
    <row r="13" spans="1:17" x14ac:dyDescent="0.2">
      <c r="A13" s="35"/>
      <c r="B13" s="46" t="s">
        <v>11</v>
      </c>
      <c r="C13" s="40"/>
      <c r="D13" s="40"/>
      <c r="E13" s="40"/>
      <c r="F13" s="40"/>
      <c r="G13" s="40"/>
      <c r="H13" s="47" t="s">
        <v>12</v>
      </c>
    </row>
    <row r="14" spans="1:17" x14ac:dyDescent="0.2">
      <c r="A14" s="35"/>
      <c r="B14" s="48" t="s">
        <v>13</v>
      </c>
      <c r="C14" s="49"/>
      <c r="D14" s="49"/>
      <c r="E14" s="49"/>
      <c r="F14" s="49"/>
      <c r="G14" s="49"/>
      <c r="H14" s="50" t="s">
        <v>12</v>
      </c>
    </row>
    <row r="15" spans="1:17" x14ac:dyDescent="0.2">
      <c r="A15" s="35"/>
      <c r="B15" s="48" t="s">
        <v>33</v>
      </c>
      <c r="C15" s="49"/>
      <c r="D15" s="49"/>
      <c r="E15" s="49"/>
      <c r="F15" s="49"/>
      <c r="G15" s="49"/>
      <c r="H15" s="51" t="str">
        <f>IF(OR(ISBLANK(H6),ISBLANK(H7),ISBLANK(H8),ISBLANK(H9),ISBLANK(H11),ISBLANK(H12),ISBLANK(H13),ISBLANK(H14)),"Pleaes fill in all the required fields above",IF(AND(H14="Yes",H13="Yes"),"Qualified","Unqualified"))</f>
        <v>Qualified</v>
      </c>
      <c r="J15" s="33" t="s">
        <v>15</v>
      </c>
      <c r="N15" s="61"/>
    </row>
    <row r="16" spans="1:17" x14ac:dyDescent="0.2">
      <c r="A16" s="35"/>
      <c r="B16" s="35"/>
      <c r="C16" s="35"/>
      <c r="D16" s="35"/>
      <c r="E16" s="35"/>
      <c r="F16" s="35"/>
      <c r="G16" s="35"/>
    </row>
    <row r="17" spans="1:15" x14ac:dyDescent="0.2">
      <c r="A17" s="35" t="s">
        <v>16</v>
      </c>
      <c r="B17" s="52" t="s">
        <v>62</v>
      </c>
      <c r="C17" s="37"/>
      <c r="D17" s="37"/>
      <c r="E17" s="37"/>
      <c r="F17" s="37"/>
      <c r="G17" s="37"/>
      <c r="H17" s="53">
        <f>IF(H9="Yes",0,1)</f>
        <v>1</v>
      </c>
      <c r="I17" s="33" t="s">
        <v>17</v>
      </c>
      <c r="N17" s="61"/>
    </row>
    <row r="18" spans="1:15" x14ac:dyDescent="0.2">
      <c r="A18" s="35"/>
      <c r="B18" s="48" t="s">
        <v>16</v>
      </c>
      <c r="C18" s="49"/>
      <c r="D18" s="49"/>
      <c r="E18" s="49"/>
      <c r="F18" s="49"/>
      <c r="G18" s="49"/>
      <c r="H18" s="54">
        <f>10-H17</f>
        <v>9</v>
      </c>
      <c r="I18" s="33" t="s">
        <v>17</v>
      </c>
    </row>
    <row r="19" spans="1:15" x14ac:dyDescent="0.2">
      <c r="A19" s="35"/>
      <c r="B19" s="35"/>
      <c r="C19" s="35"/>
      <c r="D19" s="35"/>
      <c r="E19" s="35"/>
      <c r="F19" s="35"/>
      <c r="G19" s="35"/>
    </row>
    <row r="20" spans="1:15" x14ac:dyDescent="0.2">
      <c r="A20" s="35"/>
      <c r="B20" s="35"/>
      <c r="C20" s="35"/>
      <c r="D20" s="35"/>
      <c r="E20" s="35"/>
      <c r="F20" s="35"/>
      <c r="G20" s="35"/>
      <c r="H20" s="55"/>
    </row>
    <row r="21" spans="1:15" ht="12.75" x14ac:dyDescent="0.2">
      <c r="A21" s="35" t="s">
        <v>18</v>
      </c>
      <c r="B21" s="52" t="s">
        <v>19</v>
      </c>
      <c r="C21" s="87" t="s">
        <v>20</v>
      </c>
      <c r="D21" s="87"/>
      <c r="E21" s="87"/>
      <c r="F21" s="87"/>
      <c r="G21" s="56"/>
      <c r="H21" s="57">
        <f>+'Maternity Leave'!H20</f>
        <v>650</v>
      </c>
      <c r="I21" s="33" t="s">
        <v>55</v>
      </c>
      <c r="O21" s="61"/>
    </row>
    <row r="22" spans="1:15" ht="12.75" x14ac:dyDescent="0.2">
      <c r="A22" s="35"/>
      <c r="B22" s="46" t="s">
        <v>21</v>
      </c>
      <c r="C22" s="87" t="s">
        <v>20</v>
      </c>
      <c r="D22" s="87"/>
      <c r="E22" s="87"/>
      <c r="F22" s="87"/>
      <c r="G22" s="58"/>
      <c r="H22" s="59">
        <f>+'Maternity Leave'!H21</f>
        <v>61500</v>
      </c>
      <c r="I22" s="33" t="s">
        <v>55</v>
      </c>
      <c r="O22" s="61"/>
    </row>
    <row r="23" spans="1:15" x14ac:dyDescent="0.2">
      <c r="B23" s="46" t="s">
        <v>22</v>
      </c>
      <c r="C23" s="40"/>
      <c r="D23" s="40"/>
      <c r="E23" s="40"/>
      <c r="F23" s="40"/>
      <c r="G23" s="40"/>
      <c r="H23" s="60">
        <f>IF(H15="Qualified",IF(I8&gt;=7,IF(I8&gt;=70,H11/52*10*0.95,H11/365*I8*0.95+H12/365*(70-I8)*0.95),H11/365*I8*0.95+H12/365*(70-I8)*0.95),0)</f>
        <v>7855.7692307692305</v>
      </c>
      <c r="O23" s="61"/>
    </row>
    <row r="24" spans="1:15" x14ac:dyDescent="0.2">
      <c r="A24" s="35"/>
      <c r="B24" s="46" t="s">
        <v>23</v>
      </c>
      <c r="C24" s="40"/>
      <c r="D24" s="40"/>
      <c r="E24" s="40"/>
      <c r="F24" s="40"/>
      <c r="G24" s="40"/>
      <c r="H24" s="60">
        <f>IF(H15="Qualified",IF(H17=2,IF(H11&gt;=$H$22,H18*H21,IF(I8&lt;=14,H12*H18/52*0.55,IF(14&lt;I8&lt;=70,H11/365*(I8-14)*0.55+H12/365*J8*0.55,H11/52*H18*0.55))),IF(H11&gt;= 43200,H18*H21,IF(I8&gt;70,H11/52*H18*0.55,H11/365*I8*0.55+H12/365*J8*0.55))),0)</f>
        <v>4093.2692307692309</v>
      </c>
      <c r="I24" s="55"/>
      <c r="O24" s="61"/>
    </row>
    <row r="25" spans="1:15" x14ac:dyDescent="0.2">
      <c r="A25" s="35"/>
      <c r="B25" s="46" t="s">
        <v>24</v>
      </c>
      <c r="C25" s="40"/>
      <c r="D25" s="40"/>
      <c r="E25" s="40"/>
      <c r="F25" s="40"/>
      <c r="G25" s="40"/>
      <c r="H25" s="60">
        <f>IF(H15="Qualified",IF(H6="UTFA",H23-H24,0),0)</f>
        <v>3762.4999999999995</v>
      </c>
      <c r="I25" s="61"/>
      <c r="O25" s="61"/>
    </row>
    <row r="26" spans="1:15" x14ac:dyDescent="0.2">
      <c r="A26" s="35"/>
      <c r="B26" s="46" t="s">
        <v>25</v>
      </c>
      <c r="C26" s="40"/>
      <c r="D26" s="40"/>
      <c r="E26" s="40"/>
      <c r="F26" s="40"/>
      <c r="G26" s="40"/>
      <c r="H26" s="60">
        <f>IF(H15="Qualified",IF(H6="PM/ USWA",H23-H24,0),0)</f>
        <v>0</v>
      </c>
      <c r="I26" s="61"/>
    </row>
    <row r="27" spans="1:15" x14ac:dyDescent="0.2">
      <c r="A27" s="35"/>
      <c r="B27" s="46" t="s">
        <v>43</v>
      </c>
      <c r="C27" s="40"/>
      <c r="D27" s="40"/>
      <c r="E27" s="40"/>
      <c r="F27" s="40"/>
      <c r="G27" s="40"/>
      <c r="H27" s="60">
        <f>IF(H15="Qualified",IF(I8&gt;=14,IF(I8&gt;=70,H11/52*10,H11/365*I8+H12/365*(70-I8)),H11/365*I8+H12/365*(70-I8))-H25,0)</f>
        <v>4506.7307692307695</v>
      </c>
      <c r="I27" s="61">
        <f>H23/0.95</f>
        <v>8269.2307692307695</v>
      </c>
      <c r="J27" s="33" t="b">
        <f>I27=(H25+H27)</f>
        <v>1</v>
      </c>
    </row>
    <row r="28" spans="1:15" x14ac:dyDescent="0.2">
      <c r="A28" s="35"/>
      <c r="B28" s="46" t="s">
        <v>44</v>
      </c>
      <c r="C28" s="40"/>
      <c r="D28" s="40"/>
      <c r="E28" s="40"/>
      <c r="F28" s="40"/>
      <c r="G28" s="40"/>
      <c r="H28" s="60">
        <f>+H27*0.245</f>
        <v>1104.1490384615386</v>
      </c>
      <c r="I28" s="61"/>
    </row>
    <row r="29" spans="1:15" ht="12" thickBot="1" x14ac:dyDescent="0.25">
      <c r="A29" s="35"/>
      <c r="B29" s="46" t="s">
        <v>47</v>
      </c>
      <c r="C29" s="40"/>
      <c r="D29" s="40"/>
      <c r="E29" s="40"/>
      <c r="F29" s="40"/>
      <c r="G29" s="40"/>
      <c r="H29" s="60">
        <f>+H25*0.245</f>
        <v>921.81249999999989</v>
      </c>
      <c r="I29" s="61"/>
    </row>
    <row r="30" spans="1:15" ht="12.6" customHeight="1" thickBot="1" x14ac:dyDescent="0.25">
      <c r="A30" s="35"/>
      <c r="B30" s="67" t="s">
        <v>46</v>
      </c>
      <c r="C30" s="37"/>
      <c r="D30" s="37"/>
      <c r="E30" s="37"/>
      <c r="F30" s="37"/>
      <c r="G30" s="37"/>
      <c r="H30" s="66">
        <f>SUM(H27:H29)</f>
        <v>6532.6923076923085</v>
      </c>
      <c r="I30" s="61"/>
      <c r="M30" s="55"/>
    </row>
    <row r="31" spans="1:15" ht="12.6" customHeight="1" x14ac:dyDescent="0.2">
      <c r="A31" s="35"/>
      <c r="B31" s="63" t="s">
        <v>48</v>
      </c>
      <c r="C31" s="64"/>
      <c r="D31" s="64"/>
      <c r="E31" s="64"/>
      <c r="F31" s="64"/>
      <c r="G31" s="64"/>
      <c r="H31" s="65"/>
      <c r="I31" s="61"/>
    </row>
    <row r="32" spans="1:15" x14ac:dyDescent="0.2">
      <c r="A32" s="35"/>
      <c r="B32" s="35"/>
      <c r="C32" s="35"/>
      <c r="D32" s="35"/>
      <c r="E32" s="35"/>
      <c r="F32" s="35"/>
      <c r="G32" s="35"/>
      <c r="I32" s="61"/>
    </row>
    <row r="33" spans="1:8" ht="17.45" customHeight="1" x14ac:dyDescent="0.2">
      <c r="A33" s="35"/>
      <c r="B33" s="35" t="s">
        <v>26</v>
      </c>
      <c r="C33" s="35"/>
      <c r="D33" s="35"/>
      <c r="E33" s="35"/>
      <c r="F33" s="35"/>
      <c r="G33" s="35"/>
    </row>
    <row r="34" spans="1:8" ht="12.6" customHeight="1" x14ac:dyDescent="0.2">
      <c r="A34" s="35"/>
      <c r="B34" s="35"/>
      <c r="C34" s="35"/>
      <c r="D34" s="35"/>
      <c r="E34" s="35"/>
      <c r="F34" s="35"/>
      <c r="G34" s="35"/>
    </row>
    <row r="35" spans="1:8" ht="12.75" x14ac:dyDescent="0.2">
      <c r="A35" s="35"/>
      <c r="B35" s="62" t="s">
        <v>27</v>
      </c>
      <c r="C35" s="35"/>
      <c r="D35" s="35"/>
      <c r="E35" s="35"/>
      <c r="F35" s="35"/>
      <c r="G35" s="35"/>
    </row>
    <row r="36" spans="1:8" ht="13.15" customHeight="1" x14ac:dyDescent="0.2">
      <c r="A36" s="35"/>
      <c r="B36" s="90" t="s">
        <v>28</v>
      </c>
      <c r="C36" s="90"/>
      <c r="D36" s="90"/>
      <c r="E36" s="90"/>
      <c r="F36" s="90"/>
      <c r="G36" s="90"/>
      <c r="H36" s="90"/>
    </row>
    <row r="37" spans="1:8" ht="22.9" customHeight="1" x14ac:dyDescent="0.2">
      <c r="B37" s="90" t="s">
        <v>29</v>
      </c>
      <c r="C37" s="90"/>
      <c r="D37" s="90"/>
      <c r="E37" s="90"/>
      <c r="F37" s="90"/>
      <c r="G37" s="90"/>
      <c r="H37" s="90"/>
    </row>
    <row r="38" spans="1:8" ht="36" customHeight="1" thickBot="1" x14ac:dyDescent="0.25">
      <c r="B38" s="79" t="s">
        <v>42</v>
      </c>
      <c r="C38" s="79"/>
      <c r="D38" s="79"/>
      <c r="E38" s="79"/>
      <c r="F38" s="79"/>
      <c r="G38" s="79"/>
      <c r="H38" s="79"/>
    </row>
    <row r="39" spans="1:8" ht="22.9" customHeight="1" thickBot="1" x14ac:dyDescent="0.25">
      <c r="B39" s="91" t="s">
        <v>37</v>
      </c>
      <c r="C39" s="92"/>
      <c r="D39" s="92"/>
      <c r="E39" s="92"/>
      <c r="F39" s="92"/>
      <c r="G39" s="92"/>
      <c r="H39" s="93"/>
    </row>
    <row r="40" spans="1:8" ht="22.9" customHeight="1" x14ac:dyDescent="0.2">
      <c r="B40" s="78" t="s">
        <v>34</v>
      </c>
      <c r="C40" s="78"/>
      <c r="D40" s="78"/>
      <c r="E40" s="78"/>
      <c r="F40" s="78"/>
      <c r="G40" s="78"/>
      <c r="H40" s="78"/>
    </row>
    <row r="41" spans="1:8" ht="12.6" customHeight="1" x14ac:dyDescent="0.2">
      <c r="B41" s="83" t="s">
        <v>59</v>
      </c>
      <c r="C41" s="83"/>
      <c r="D41" s="83"/>
      <c r="E41" s="83"/>
      <c r="F41" s="83"/>
      <c r="G41" s="83"/>
      <c r="H41" s="83"/>
    </row>
  </sheetData>
  <dataConsolidate/>
  <mergeCells count="10">
    <mergeCell ref="B38:H38"/>
    <mergeCell ref="B40:H40"/>
    <mergeCell ref="B39:H39"/>
    <mergeCell ref="B41:H41"/>
    <mergeCell ref="B37:H37"/>
    <mergeCell ref="A1:H1"/>
    <mergeCell ref="A2:H2"/>
    <mergeCell ref="C21:F21"/>
    <mergeCell ref="C22:F22"/>
    <mergeCell ref="B36:H36"/>
  </mergeCells>
  <dataValidations count="4">
    <dataValidation showInputMessage="1" showErrorMessage="1" error="Please indicate if parental leave is immediately folllowing maternity leave" sqref="H10" xr:uid="{00000000-0002-0000-0100-000000000000}"/>
    <dataValidation type="list" allowBlank="1" showInputMessage="1" showErrorMessage="1" errorTitle="UTM Business Services" error="The value you entered is not valid." sqref="H6" xr:uid="{00000000-0002-0000-0100-000001000000}">
      <formula1>"UTFA,PM / USWA"</formula1>
    </dataValidation>
    <dataValidation type="list" allowBlank="1" showInputMessage="1" showErrorMessage="1" sqref="H13:H14" xr:uid="{00000000-0002-0000-0100-000002000000}">
      <formula1>"Yes,No"</formula1>
    </dataValidation>
    <dataValidation type="list" allowBlank="1" showInputMessage="1" showErrorMessage="1" error="Please indicate if parental leave is immediately folllowing maternity leave" sqref="H9" xr:uid="{00000000-0002-0000-0100-000003000000}">
      <formula1>"Yes,No"</formula1>
    </dataValidation>
  </dataValidations>
  <hyperlinks>
    <hyperlink ref="C21:F21" r:id="rId1" display="Confirm amount by visiting Service Canada web page" xr:uid="{64240DCF-398A-4D0E-AB9C-AE3065BE0C34}"/>
    <hyperlink ref="C22:F22" r:id="rId2" display="Confirm amount by visiting Service Canada web page" xr:uid="{93E8DC2A-DEC3-4AE2-9B67-35BF2ADAC378}"/>
    <hyperlink ref="B41" r:id="rId3" location="much" display="http://www.servicecanada.gc.ca/eng/ei/types/maternity_parental.shtml#much" xr:uid="{F253F422-F77F-46A4-80D2-B70D9B2A076F}"/>
    <hyperlink ref="B41:H41" r:id="rId4" display="https://www.canada.ca/en/services/benefits/ei/ei-regular-benefit/benefit-amount.html" xr:uid="{DD8DB0FE-A706-450D-BF18-7EE5DC9425FD}"/>
  </hyperlinks>
  <pageMargins left="0.70866141732283472" right="0.70866141732283472" top="0.74803149606299213" bottom="0.74803149606299213" header="0.31496062992125984" footer="0.31496062992125984"/>
  <pageSetup orientation="landscape" r:id="rId5"/>
  <headerFooter>
    <oddFooter xml:space="preserve">&amp;LTemplate prepared by:UTM Business Services
Revised: May 13, 2015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Maternity Leave</vt:lpstr>
      <vt:lpstr>Parental Leave </vt:lpstr>
    </vt:vector>
  </TitlesOfParts>
  <Company>UTM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Psych Sec</dc:creator>
  <cp:lastModifiedBy>Farzana Reburiano</cp:lastModifiedBy>
  <cp:lastPrinted>2012-10-16T14:36:46Z</cp:lastPrinted>
  <dcterms:created xsi:type="dcterms:W3CDTF">2007-01-24T17:43:01Z</dcterms:created>
  <dcterms:modified xsi:type="dcterms:W3CDTF">2023-07-28T14:21:09Z</dcterms:modified>
</cp:coreProperties>
</file>